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0920" activeTab="0"/>
  </bookViews>
  <sheets>
    <sheet name="Звіт виконання_додаток 4" sheetId="1" r:id="rId1"/>
    <sheet name="Звіт виконання_додаток 5" sheetId="2" r:id="rId2"/>
  </sheets>
  <definedNames>
    <definedName name="_xlnm.Print_Area" localSheetId="1">'Звіт виконання_додаток 5'!$A$1:$O$24</definedName>
  </definedNames>
  <calcPr fullCalcOnLoad="1"/>
</workbook>
</file>

<file path=xl/sharedStrings.xml><?xml version="1.0" encoding="utf-8"?>
<sst xmlns="http://schemas.openxmlformats.org/spreadsheetml/2006/main" count="249" uniqueCount="195">
  <si>
    <t>№ з/п</t>
  </si>
  <si>
    <t>Захід</t>
  </si>
  <si>
    <t>Головний виконавець та строк виконання заходу</t>
  </si>
  <si>
    <t>Усього</t>
  </si>
  <si>
    <t>у тому числі</t>
  </si>
  <si>
    <t>1.</t>
  </si>
  <si>
    <t>-</t>
  </si>
  <si>
    <t>2.</t>
  </si>
  <si>
    <t>3.</t>
  </si>
  <si>
    <t>Всього:</t>
  </si>
  <si>
    <t>4.</t>
  </si>
  <si>
    <t>Благоустрій природних джерел та криниць області</t>
  </si>
  <si>
    <t>Забезпечення функціонування Орхуського центру</t>
  </si>
  <si>
    <t>Визначення токсичності поверхневих вод</t>
  </si>
  <si>
    <t>Визначення вмісту забруднюючих речовин в атмосферному повітрі міста Чернігова</t>
  </si>
  <si>
    <t>Проведення щорічного обласного екологічного конкурсу «Одна планета - одне майбутнє» та екофестивалю</t>
  </si>
  <si>
    <t>Паспортизація водних об'єктів області</t>
  </si>
  <si>
    <t>КВКВ</t>
  </si>
  <si>
    <t>найменування головного розпорядника коштів програми</t>
  </si>
  <si>
    <t>Управління капітального будівництва Чернігівської облдержадміністрації</t>
  </si>
  <si>
    <t>Управління капітального будівництва облдержадміністрації</t>
  </si>
  <si>
    <t>найменування відповідального виконавця програми</t>
  </si>
  <si>
    <t>найменування програми, дата і номер рішення обласної ради про її затвердження</t>
  </si>
  <si>
    <r>
      <t xml:space="preserve">Напрями діяльності та заходи регіональної цільової </t>
    </r>
    <r>
      <rPr>
        <b/>
        <sz val="12"/>
        <color indexed="8"/>
        <rFont val="Times New Roman"/>
        <family val="1"/>
      </rPr>
      <t>Програми охорони навколишнього природного середовища Чернігівської області на 2014-2020 роки</t>
    </r>
  </si>
  <si>
    <t xml:space="preserve"> (назва програми)</t>
  </si>
  <si>
    <t>Обласний бюджет</t>
  </si>
  <si>
    <t>Кошти небюджетних джерел</t>
  </si>
  <si>
    <t>Прилуцька міська рада</t>
  </si>
  <si>
    <t>Ніжинська міська рада</t>
  </si>
  <si>
    <t>2818311 - Охорона та раціональне використання природних ресурсів</t>
  </si>
  <si>
    <t>2818312 - Утилізація відходів</t>
  </si>
  <si>
    <r>
      <rPr>
        <b/>
        <sz val="11"/>
        <rFont val="Times New Roman"/>
        <family val="1"/>
      </rPr>
      <t>2818313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- Ліквідація іншого забруднення навколишнього природного середовища</t>
    </r>
  </si>
  <si>
    <t xml:space="preserve">Будівництво системи водовідведення по вул.Незалежності в м.Ніжин Чернігівської області </t>
  </si>
  <si>
    <t>2818330 - Інша діяльність у сфері екології та охорони природних ресурсів</t>
  </si>
  <si>
    <t>Видання щорічної Доповіді про стан навколишнього природного середовища, екологічних навчально-пізнавальних та інформаційних матеріалів</t>
  </si>
  <si>
    <t xml:space="preserve">Реконструкція водойми з метою поліпшення технічного стану та благоустрою в с.Єрків Козелецького району Чернігівської області  (в т.ч. оплата проектно-вишукувальних робіт та державної експертизи) </t>
  </si>
  <si>
    <t>Ічнянська міська рада</t>
  </si>
  <si>
    <t>02</t>
  </si>
  <si>
    <t>5. Аналіз виконання за видатками в цілому за програмою:</t>
  </si>
  <si>
    <t>тис. грн.</t>
  </si>
  <si>
    <t>Проведені видатки</t>
  </si>
  <si>
    <t>усього</t>
  </si>
  <si>
    <t>загальний фонд</t>
  </si>
  <si>
    <t>спеціальний фонд</t>
  </si>
  <si>
    <t>тис. грн</t>
  </si>
  <si>
    <t>Найменування відповідального виконавця програми</t>
  </si>
  <si>
    <t>Термін реалізації</t>
  </si>
  <si>
    <t>%</t>
  </si>
  <si>
    <t>в тому числі:</t>
  </si>
  <si>
    <t>обласний бюджет</t>
  </si>
  <si>
    <t>кошти небюджетних джерел</t>
  </si>
  <si>
    <r>
      <t>Програма охорони навколишнього природного середовища Чернігівської області за 2014-2020 роки, затверджена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рішенням 20-ї сесії обласної ради від 17 червня 2014 року</t>
    </r>
  </si>
  <si>
    <t xml:space="preserve">Департамент екології та природних ресурсів Чернігівської облдержадміністрації </t>
  </si>
  <si>
    <t>Департамент екології та природних ресурсів Чернігівської облдержадміністрації</t>
  </si>
  <si>
    <t>2014-2020</t>
  </si>
  <si>
    <t>Разом</t>
  </si>
  <si>
    <t xml:space="preserve">Бюджетні асигнування з урахуванням змін </t>
  </si>
  <si>
    <t xml:space="preserve">Відхилення </t>
  </si>
  <si>
    <r>
      <t xml:space="preserve">Назва програми,                                                </t>
    </r>
    <r>
      <rPr>
        <i/>
        <sz val="12"/>
        <color indexed="8"/>
        <rFont val="Times New Roman"/>
        <family val="1"/>
      </rPr>
      <t>дата і номер нормативно-правового акта про її затвердження (проекти, що планується затвердитина наступний за звітним роком)</t>
    </r>
  </si>
  <si>
    <t xml:space="preserve">районний, міський (міст обласного підпорядкування) бюджети  </t>
  </si>
  <si>
    <t xml:space="preserve">бюджети сіл, селищ, міст районного підпорядкування(в т.ч. об’єднаних територіальних громад)  </t>
  </si>
  <si>
    <t>Додаток 5</t>
  </si>
  <si>
    <t>Додаток 4</t>
  </si>
  <si>
    <r>
      <t xml:space="preserve">Бюджетні асигнування з урахуванням змін </t>
    </r>
    <r>
      <rPr>
        <sz val="10"/>
        <color indexed="8"/>
        <rFont val="Times New Roman"/>
        <family val="1"/>
      </rPr>
      <t>, тис. грн</t>
    </r>
  </si>
  <si>
    <r>
      <t>Проведені видатки</t>
    </r>
    <r>
      <rPr>
        <sz val="10"/>
        <color indexed="8"/>
        <rFont val="Times New Roman"/>
        <family val="1"/>
      </rPr>
      <t>, тис. грн</t>
    </r>
  </si>
  <si>
    <t>Стан виконання заходів (результативні показники виконання програми)</t>
  </si>
  <si>
    <t>Районний, міський (міст обласного підпорядкування) бюджети</t>
  </si>
  <si>
    <t xml:space="preserve">Бюджети сіл, селищ, міст районного підпорядкування (в т.ч. об`єднаних територіальних громад) </t>
  </si>
  <si>
    <t>Довідково: державний бюджет</t>
  </si>
  <si>
    <t>Інформація про виконання регіональних програм у 2019 році</t>
  </si>
  <si>
    <t>Передбачений обсяг фінансування на 2019 рік</t>
  </si>
  <si>
    <r>
      <t xml:space="preserve">Фінансове забезпечення програм у 2019 році </t>
    </r>
    <r>
      <rPr>
        <i/>
        <sz val="12"/>
        <color indexed="8"/>
        <rFont val="Times New Roman"/>
        <family val="1"/>
      </rPr>
      <t>(на кінець року)</t>
    </r>
  </si>
  <si>
    <t>Найменування головного розпорядника коштів у 2019 році</t>
  </si>
  <si>
    <t>Управління охорони здоров`я облдержадміністрації</t>
  </si>
  <si>
    <t>Коропська селищна рада</t>
  </si>
  <si>
    <t>Департамент розвитку економіки та сільського господарства облдержадміністрації</t>
  </si>
  <si>
    <t>Куликівська селищна рада</t>
  </si>
  <si>
    <t>Куликівська райдержадміністрація</t>
  </si>
  <si>
    <t>Носівська міська рада</t>
  </si>
  <si>
    <t>Варвинська селищна рада</t>
  </si>
  <si>
    <t>Очікувані обсяги фінансування з обласного бюджету на 2020 рік</t>
  </si>
  <si>
    <t>Мінекоенерго</t>
  </si>
  <si>
    <t>Бахмацька міська рада</t>
  </si>
  <si>
    <t>Ріпкинська селищна рада</t>
  </si>
  <si>
    <t>Звіт про виконання регіональної програми за 2019 рік</t>
  </si>
  <si>
    <t>Департамент розвитку екноміки та сільського господарства облдержадмиіністрації</t>
  </si>
  <si>
    <t>Департамент екології та природних ресурсів облдержадміністрації</t>
  </si>
  <si>
    <t>2019 рік</t>
  </si>
  <si>
    <t>Тампонаж недіючих артезіанських свердловин в  Семенівському районі Чернігівської області. Коригування проектної документації з перерахунком залишку робіт  в поточні ціни та  виділенням черговості будівництва. ІІ черга</t>
  </si>
  <si>
    <t>Тампонаж недіючих артезіанських свердловин в  Городнянському районі Чернігівської області (в т.ч. оплата проектно-вишукувальних робіт та державної експертизи)</t>
  </si>
  <si>
    <t>Забезпечення безпечного зберігання, транспортування та підготовка до захоронення джерел іонізуючого випромінювання після перезарядки гамма-терапевтичних апаратів КНП "Чернігівський медичний центр сучасної онкології"</t>
  </si>
  <si>
    <t>Облаштування сміттєзвалищ</t>
  </si>
  <si>
    <t xml:space="preserve">Реконструкція каналізаційних мереж вулиць Незалежності, Некрасова, Сновської в місті Сновськ Чернігівської області </t>
  </si>
  <si>
    <t>Придбання каналізаційного насосу марки FZC.5.22.1.5210 (Q-300 м³/год, Н-36,2 м) для заміни зношеного на КНС м.Прилуки</t>
  </si>
  <si>
    <t>Реконструкція каналізаційних очисних споруд в смт.Короп Чернігівської області</t>
  </si>
  <si>
    <t xml:space="preserve">Реконструкція блоку ємностей очисних споруд в м.Ічня Чернігівської області (в т.ч. оплата проектно-вишукувальних робіт та державної експертизи) </t>
  </si>
  <si>
    <t>Реконструкція водойми з метою покращення технічного стану та благоустрою с. Орлівка Куликівського району Чернігівської області</t>
  </si>
  <si>
    <t>Реконструкція каналізаційної насосної станції КНП «Куликівська ЦРЛ» по вул. Пирогова 16 в смт. Куликівка</t>
  </si>
  <si>
    <t>Реконструкція очисних споруд і КНС в с.Киселівка Чернігівського району Чернігівської області, продуктивністю 200 м³/добу (коригування з виділенням пускових комплексів)</t>
  </si>
  <si>
    <t>Реконструкція ставка міського парку в м.Бахмач Чернігівської області (І черга)</t>
  </si>
  <si>
    <t>ТОВ "УКРІЗОТОПСЕРВІС", 2019 р.</t>
  </si>
  <si>
    <t>Сосницьке міжрайонне управління водного господарства, ТОВ "БЕРЕЗНЯНСЬКИЙ",                               2019 р.</t>
  </si>
  <si>
    <t>ПП "Будпласт-2",                                     2018-2019 рр.</t>
  </si>
  <si>
    <t>ПП "Будпласт-2",                                          2019-2020 рр.</t>
  </si>
  <si>
    <t xml:space="preserve"> ТОВ "Олестас Еко",                                       2019 р.</t>
  </si>
  <si>
    <t>ПП "Будпласт-2",                                             2018-2020 рр.</t>
  </si>
  <si>
    <t>ТОВ "ГІДРО-ВАКУУМ Україна",                                                2019 р.</t>
  </si>
  <si>
    <t>ТОВ "Ж.О.К.",                                  2019-2020 рр.</t>
  </si>
  <si>
    <t>ТОВ "РЕТЕХ-центр",                           2009-2020 рр</t>
  </si>
  <si>
    <t>ТОВ "АВІС-ПРОМ",                               2019-2020 рр.</t>
  </si>
  <si>
    <t>ПП "Воденергобуд",                      2019 р.</t>
  </si>
  <si>
    <t>Філія приватного багатопрофільного підприємства "ВИМАЛ" будівельна компанія "ВИМАЛСПЕЦБУД",                     2019 р.</t>
  </si>
  <si>
    <t>2818320 - Збереження  природно-заповідного фонду</t>
  </si>
  <si>
    <t>Розробка проектів  організації  територій, охорони, відтворення та рекреаційного використання об’єктів природно-заповідного фонду</t>
  </si>
  <si>
    <t>Розробка проектів землеустрою щодо організації і встановлення меж територій природно-заповідного фонду</t>
  </si>
  <si>
    <t>Придбання спеціального обладнання, транспортних засобів і засобів зв`язку для природоохоронної установи комунального закладу "Регіональний ландшафтний парк "Міжрічинський" Чернігівської обласної ради (в т.ч. 5% збір у Пенсійний фонд України при реєстрації транспортних засобів)</t>
  </si>
  <si>
    <t>ВСЕУКРАЇНСЬКА громадська організація "Асоціація природоохоронних теритлорій України",                          2019 р.</t>
  </si>
  <si>
    <t>Реконструкція шахтного водоскиду ставка руслового площею 24,6 га на р.Лоска в с.Об'єднане Новгород-Сіверського району</t>
  </si>
  <si>
    <t>Реконструкція водойми в урочищі "Зарой" на території Борзнянської міської ради з метою покращення санітарно-екологічного та технічного стану</t>
  </si>
  <si>
    <t>Реконструкція руслового ставка на річці Носівочка в адміністративних межах міста Носівка Чернігівської області з метою покращення його санітарно - екологічного та технічного стану</t>
  </si>
  <si>
    <t>Реконструкція протиерозійної споруди по ліквідації ерозійних явищ по вулиці Михайла Чалого в місті Новгород-Сіверському Чернігівської області</t>
  </si>
  <si>
    <t>Облаштування доріг та стежок парку-пам’ятки садово-паркового мистецтва «Городнянський» у м. Городня Чернігівської області</t>
  </si>
  <si>
    <t>Сосницьке міжрайонне управління водного господарства,                             Ніжинське міжрайонне управління водного господарства,                                       2019 р.</t>
  </si>
  <si>
    <t>ФОП Киреєв О.В.,                             2019 р.</t>
  </si>
  <si>
    <t>ФОП Царік О.І., ФОП Мишкина Ю.В.                                    2019 р.</t>
  </si>
  <si>
    <t>Департамент екології та природних ресурсів,            2019 р.</t>
  </si>
  <si>
    <t>Витрати на послуги пов'язані з виконанням повноважень з оцінки впливу на довкілля та стратегічної екологічної оцінки</t>
  </si>
  <si>
    <t>Наукове дослідження системи управління відходами в Чернігівській області: поточний стан, проблеми та загрози</t>
  </si>
  <si>
    <t>Наукове дослідження екологічного стану водних ресурсів, атмосферного повітря, ґрунтів, рослинного та тваринного світу на території Ічнянського району після надзвичайної ситуації внаслідок вибухів боєприпасів</t>
  </si>
  <si>
    <t>Разом у 2019 році</t>
  </si>
  <si>
    <t>КЗ "Регіональний ландшафтний парк "Міжрічинський", ТОВ "ЛОГОС-СПОРТ-М, "ТОВ "БОГДАН-АВТО ЧЕРНІГІВ",                                           ТОВ "ТК ФЕНІКС", ФОП Маковецька Оксана Вікторівна,                                                          2019 р.</t>
  </si>
  <si>
    <t>ТОВ "Трансбудсервіс 11", 2018-2019 рр.</t>
  </si>
  <si>
    <t>ПП "Рідна хата",                              2018-2019 рр.</t>
  </si>
  <si>
    <t>ПП "Воденергобуд",                      2018-2019 рр.</t>
  </si>
  <si>
    <t>ПП "Воденергобуд",                                  2019-2020 рр.</t>
  </si>
  <si>
    <t>ТОВ "ТМГ-ТРЕЙД",                        2019 р.</t>
  </si>
  <si>
    <t>ФОП "ШАРОПАТА АНАСТАСІЯ АНДРІІВНА", 2019 р.</t>
  </si>
  <si>
    <t>КП "Чернігівводоканал", 2019 р.</t>
  </si>
  <si>
    <t>КЕП «Чернігівська ТЕЦ» ТОВ ФІРМИ «ТЕХНОВА», 2019 р.</t>
  </si>
  <si>
    <t>ТОВ "Український лабораторний центр екологічних досліджень", 2019 р.</t>
  </si>
  <si>
    <t>Чернігівський національний технологічний університет, 2019 р.</t>
  </si>
  <si>
    <t>ПП "Воденергобуд", 2019 р.</t>
  </si>
  <si>
    <t>Реконструкція каналізаційних очисних споруд з впровадженням енергозберігаючих технологій на основі установки «УМКА-БІО» в смт.Варва, Чернігівської області., продуктивністю 500 м³/добу</t>
  </si>
  <si>
    <t>Реконструкція каналізаційної насосної станції по вул. Скубана, 1-А, м.Ічня, Чернігівської області</t>
  </si>
  <si>
    <t>Реконструкція самопливного каналізаційного колектору діаметром 800 мм із залізобетонних труб методом протягування поліетиленових труб діаметром 600 мм по вул.Синяківська-Шевченка в м.Ніжин Чернігівської області</t>
  </si>
  <si>
    <t>ТОВ "БУД АКТИВ ГРУП", 2019 р.</t>
  </si>
  <si>
    <t xml:space="preserve">ТОВ "Е.Т.Е. АКТИВ",                           2019 р. </t>
  </si>
  <si>
    <t>КП водоканалізаційне господарство "Ічень" Ічнянської міської ради,                            2019 р.</t>
  </si>
  <si>
    <t>ТОВ "СПЕЦІНЖИНІРИНГ ПОСТАЧ",                                              2019 р.</t>
  </si>
  <si>
    <t>01</t>
  </si>
  <si>
    <t>2818340 - Природоохоронні заходи за рахунок цільових фондів</t>
  </si>
  <si>
    <t>Знешкодження небезпечних відходів - ртуть (ІІ) оксид червона, 25 кг у м.Варва</t>
  </si>
  <si>
    <t>Покращені умови функціонування комунального закладу, посилено охорону території парку (біля 79 тис.га) (придбано автомобіль, квадрацикл, три трицикли, десять велосипедів).</t>
  </si>
  <si>
    <t>Тендер не відбувся.</t>
  </si>
  <si>
    <t>Розроблено проект організації території РЛП "Міжрічинський".</t>
  </si>
  <si>
    <t>Роботи не виконувались. Укладено додаткову угоду про розірвання договору підряду.</t>
  </si>
  <si>
    <t>Виконано реконсотрукцію КНС, замінено насосне обладнання.</t>
  </si>
  <si>
    <t>Модернізована та автоматизована установка очищення стічних вод на основі енергозберігаючої технології «УМКА-БІО» продуктивністю 500 м3/добу. Забезпечено очищення господарсько-побутових стоків,  що дозволить скоротити електроенергію в 3 рази, отримати в 2-3 рази менше відходів.</t>
  </si>
  <si>
    <t>Потребує коригування проектно-кошторисної документації.</t>
  </si>
  <si>
    <t>Виконано реконструкцію КНС, замінено насосне обладнання.</t>
  </si>
  <si>
    <t>Будівництво 1040 м ливневої каналізації (464 м - відкриті лотки, 576 м - труба безнапірна).</t>
  </si>
  <si>
    <t>Підвищення ефективності
очищення стічних вод: продуктивність очисних споруд складатиме 1500 м³/добу, доведення забруднення стічних вод до показників БПК 20-18 мг/літр, по завислим речовинам до 6 мг/літр (виконано коригування проектно-кошторисної документації).</t>
  </si>
  <si>
    <t>Установка станції очистки стічних вод (модульного блоку), що забезпечить переробку 50 м³ стоків на добу, з поступовим їх збільшенням.</t>
  </si>
  <si>
    <t>Придбано та замінено каналізаційний насос.</t>
  </si>
  <si>
    <t>Реконструкція 881 м напірного та 1007 м самотічного каналізаційних колекторів.</t>
  </si>
  <si>
    <t xml:space="preserve">Облаштовано по 1 сміттєзвалищу на території Сосницької селищної ради та Березнянської селищної ради Менського району. </t>
  </si>
  <si>
    <t>Утилізовано джерела іонізуючого випромінювання, які відпрацювали свій ресурс.</t>
  </si>
  <si>
    <t xml:space="preserve">Знешкоджено 25 кг ртуті. </t>
  </si>
  <si>
    <t>Здійснено тампонаж 6 свердловин.</t>
  </si>
  <si>
    <t>Здійснено тампонаж 19 свердловин.</t>
  </si>
  <si>
    <t xml:space="preserve">Проводилась реконструкція руслового ставка. </t>
  </si>
  <si>
    <t>Покращено санітарно-екологічний та технічний стан водойми.</t>
  </si>
  <si>
    <t>Виконано реконструкцію шахтного водоскиду.</t>
  </si>
  <si>
    <t>Поліпшено технічний стан водойми, проведено благоустрій прибережної території.</t>
  </si>
  <si>
    <t>Виконано реконструкцію протиерозійної споруди.</t>
  </si>
  <si>
    <t>Облаштовано дороги та стежки парку, визначено конкретні заходи щодо збереження та рекреаційного використання рослин, природних комплексів, проведення екологічної освітньо-виховної роботи.</t>
  </si>
  <si>
    <t>Облаштовано криниці у Новгород-Сіверському районі (3 шт.),  у Ніжинському районі (2 шт.), у  РЛП "Ніжинський" (2 шт.) та 1 природне джерело у Семенівському районі</t>
  </si>
  <si>
    <t xml:space="preserve">Надруковано 300 екз. доповіді за 2018 рік;  створено макет та надруковано: 500 екз. екологічного календаря на 2020 рік,   1200 екз. книг «Цікаве про тварин Чернігівщини», по 1000 екз. 2 буклети:  "ОВД", "СЕО".  Створено макети та надруковано 2 сітілайта: "Викинуте сміття повернеться у Ваш дім", "Що вибираєте Ви?" по 20 екз. </t>
  </si>
  <si>
    <t>Виконано ремонт оргтехніки, придбано витратні матеріали.</t>
  </si>
  <si>
    <t>Досліджено таксичність води у 17 створах на річках Білоус, Стрижень, Десна у межах м.Чернігова.</t>
  </si>
  <si>
    <t>Проведенозаміри повітря по м.Чернігів</t>
  </si>
  <si>
    <t>Проведено 1 екофестиваль, 1 конкурс.</t>
  </si>
  <si>
    <t>Розроблено 34 паспорти на водні об`єкти.</t>
  </si>
  <si>
    <t>Здійснено стратегічну екологічну оцінку Стратегії сталого розвитку Чернігівської області на період до 2027 року та Плану заходів з її реалізації у 2021-2023 роках.</t>
  </si>
  <si>
    <t xml:space="preserve">Розроблено наукове дослідження системи управління відходами в області. </t>
  </si>
  <si>
    <t xml:space="preserve">Розроблено наукове дослідження екологічного стану водних ресурсів, атмосферного повітря, ґрунтів, рослинного та тваринного світу на території Ічнянського району. </t>
  </si>
  <si>
    <t>Покращено санітарно-екологічний, технічний та естетичний стан водного об’єкту та проведено блвгоустрій прибережної території</t>
  </si>
  <si>
    <t>Покращено технічний стан водойми та проведено благоустрій прибережної території.</t>
  </si>
  <si>
    <t>Програма охорони навколишнього природного середовища Чернігівської області на 2014-2020 роки, затверджена рішенням 20-ї сесії обласної ради від 17.06.2014</t>
  </si>
  <si>
    <t>07</t>
  </si>
  <si>
    <t>2818350 - Здійснення природоохоронних заходівна об`єктах комунальної власності за рахунок субвенції з державного бюджету</t>
  </si>
  <si>
    <t>державний бюджет*</t>
  </si>
  <si>
    <t>юд</t>
  </si>
  <si>
    <t>Довідково: державний бюджет*</t>
  </si>
  <si>
    <t>* субвенція з державного бюджету місцевим бюджетам на здійснення природоохоронних заходів на об`єктах комунальної власності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</si>
</sst>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[$-FC19]d\ mmmm\ yyyy\ &quot;г.&quot;"/>
    <numFmt numFmtId="178" formatCode="0.0"/>
    <numFmt numFmtId="179" formatCode="0.00000"/>
    <numFmt numFmtId="180" formatCode="0.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right" vertical="center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50" fillId="0" borderId="0" xfId="0" applyFont="1" applyAlignment="1">
      <alignment horizontal="right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textRotation="90" wrapText="1"/>
    </xf>
    <xf numFmtId="0" fontId="51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5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9" fillId="0" borderId="14" xfId="0" applyFont="1" applyFill="1" applyBorder="1" applyAlignment="1">
      <alignment horizontal="center"/>
    </xf>
    <xf numFmtId="0" fontId="49" fillId="0" borderId="0" xfId="0" applyFont="1" applyFill="1" applyAlignment="1">
      <alignment horizontal="center" vertical="center"/>
    </xf>
    <xf numFmtId="0" fontId="9" fillId="0" borderId="15" xfId="0" applyFont="1" applyFill="1" applyBorder="1" applyAlignment="1">
      <alignment horizontal="center"/>
    </xf>
    <xf numFmtId="0" fontId="49" fillId="0" borderId="0" xfId="0" applyFont="1" applyFill="1" applyAlignment="1">
      <alignment/>
    </xf>
    <xf numFmtId="0" fontId="52" fillId="0" borderId="0" xfId="0" applyFont="1" applyFill="1" applyAlignment="1">
      <alignment horizontal="center" vertical="center"/>
    </xf>
    <xf numFmtId="0" fontId="8" fillId="0" borderId="14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53" fillId="0" borderId="10" xfId="0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horizontal="justify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center" vertical="center" wrapText="1"/>
    </xf>
    <xf numFmtId="2" fontId="52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horizontal="center" vertical="center" wrapText="1"/>
    </xf>
    <xf numFmtId="2" fontId="55" fillId="0" borderId="10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justify" vertical="center" wrapText="1"/>
    </xf>
    <xf numFmtId="2" fontId="49" fillId="0" borderId="12" xfId="0" applyNumberFormat="1" applyFont="1" applyBorder="1" applyAlignment="1">
      <alignment horizontal="center" vertical="center" wrapText="1"/>
    </xf>
    <xf numFmtId="0" fontId="56" fillId="0" borderId="0" xfId="0" applyFont="1" applyFill="1" applyAlignment="1">
      <alignment horizontal="right" vertical="center"/>
    </xf>
    <xf numFmtId="49" fontId="9" fillId="0" borderId="14" xfId="0" applyNumberFormat="1" applyFont="1" applyFill="1" applyBorder="1" applyAlignment="1">
      <alignment horizontal="center"/>
    </xf>
    <xf numFmtId="1" fontId="51" fillId="0" borderId="10" xfId="0" applyNumberFormat="1" applyFont="1" applyFill="1" applyBorder="1" applyAlignment="1">
      <alignment horizontal="center" vertical="center" wrapText="1"/>
    </xf>
    <xf numFmtId="180" fontId="51" fillId="0" borderId="10" xfId="0" applyNumberFormat="1" applyFont="1" applyFill="1" applyBorder="1" applyAlignment="1">
      <alignment horizontal="center" vertical="center" wrapText="1"/>
    </xf>
    <xf numFmtId="2" fontId="51" fillId="0" borderId="13" xfId="0" applyNumberFormat="1" applyFont="1" applyFill="1" applyBorder="1" applyAlignment="1">
      <alignment horizontal="center" vertical="center" wrapText="1"/>
    </xf>
    <xf numFmtId="2" fontId="50" fillId="0" borderId="10" xfId="0" applyNumberFormat="1" applyFont="1" applyFill="1" applyBorder="1" applyAlignment="1">
      <alignment horizontal="center" vertical="center" wrapText="1"/>
    </xf>
    <xf numFmtId="2" fontId="49" fillId="0" borderId="11" xfId="0" applyNumberFormat="1" applyFont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2" fontId="49" fillId="0" borderId="17" xfId="0" applyNumberFormat="1" applyFont="1" applyBorder="1" applyAlignment="1">
      <alignment horizontal="center" vertical="center" wrapText="1"/>
    </xf>
    <xf numFmtId="2" fontId="49" fillId="0" borderId="18" xfId="0" applyNumberFormat="1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0" fontId="55" fillId="0" borderId="10" xfId="0" applyFont="1" applyFill="1" applyBorder="1" applyAlignment="1">
      <alignment horizontal="left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top" wrapText="1"/>
    </xf>
    <xf numFmtId="0" fontId="53" fillId="0" borderId="13" xfId="0" applyFont="1" applyFill="1" applyBorder="1" applyAlignment="1">
      <alignment horizontal="center" vertical="top" wrapText="1"/>
    </xf>
    <xf numFmtId="0" fontId="53" fillId="0" borderId="22" xfId="0" applyFont="1" applyFill="1" applyBorder="1" applyAlignment="1">
      <alignment horizontal="center" vertical="top" wrapText="1"/>
    </xf>
    <xf numFmtId="0" fontId="57" fillId="0" borderId="0" xfId="0" applyFont="1" applyFill="1" applyAlignment="1">
      <alignment horizontal="center"/>
    </xf>
    <xf numFmtId="0" fontId="54" fillId="0" borderId="15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9" fillId="0" borderId="15" xfId="0" applyFont="1" applyFill="1" applyBorder="1" applyAlignment="1">
      <alignment horizontal="left" vertical="center" wrapText="1"/>
    </xf>
    <xf numFmtId="0" fontId="52" fillId="0" borderId="23" xfId="0" applyFont="1" applyFill="1" applyBorder="1" applyAlignment="1">
      <alignment horizontal="center"/>
    </xf>
    <xf numFmtId="0" fontId="52" fillId="0" borderId="23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53" fillId="0" borderId="23" xfId="0" applyFont="1" applyBorder="1" applyAlignment="1">
      <alignment horizontal="left" vertical="center"/>
    </xf>
    <xf numFmtId="0" fontId="56" fillId="0" borderId="0" xfId="0" applyFont="1" applyFill="1" applyAlignment="1">
      <alignment horizontal="right"/>
    </xf>
    <xf numFmtId="0" fontId="57" fillId="0" borderId="14" xfId="0" applyFont="1" applyFill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 textRotation="90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top" wrapText="1"/>
    </xf>
    <xf numFmtId="0" fontId="51" fillId="0" borderId="16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2" fontId="51" fillId="0" borderId="16" xfId="0" applyNumberFormat="1" applyFont="1" applyFill="1" applyBorder="1" applyAlignment="1">
      <alignment horizontal="center" vertical="center" wrapText="1"/>
    </xf>
    <xf numFmtId="2" fontId="51" fillId="0" borderId="13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horizontal="right" vertical="center"/>
    </xf>
    <xf numFmtId="0" fontId="59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3"/>
  <sheetViews>
    <sheetView tabSelected="1" zoomScale="90" zoomScaleNormal="90" zoomScalePageLayoutView="0" workbookViewId="0" topLeftCell="A82">
      <selection activeCell="A87" sqref="A87:O87"/>
    </sheetView>
  </sheetViews>
  <sheetFormatPr defaultColWidth="9.140625" defaultRowHeight="15"/>
  <cols>
    <col min="1" max="1" width="4.7109375" style="15" customWidth="1"/>
    <col min="2" max="2" width="34.8515625" style="15" customWidth="1"/>
    <col min="3" max="3" width="25.421875" style="15" customWidth="1"/>
    <col min="4" max="4" width="9.28125" style="15" customWidth="1"/>
    <col min="5" max="5" width="10.00390625" style="15" customWidth="1"/>
    <col min="6" max="6" width="13.00390625" style="15" customWidth="1"/>
    <col min="7" max="7" width="14.57421875" style="15" customWidth="1"/>
    <col min="8" max="9" width="12.00390625" style="15" customWidth="1"/>
    <col min="10" max="10" width="10.7109375" style="15" customWidth="1"/>
    <col min="11" max="11" width="11.8515625" style="15" customWidth="1"/>
    <col min="12" max="12" width="13.00390625" style="15" customWidth="1"/>
    <col min="13" max="13" width="13.421875" style="15" customWidth="1"/>
    <col min="14" max="15" width="11.8515625" style="15" customWidth="1"/>
    <col min="16" max="16" width="21.8515625" style="15" customWidth="1"/>
    <col min="17" max="16384" width="9.140625" style="15" customWidth="1"/>
  </cols>
  <sheetData>
    <row r="1" spans="13:16" ht="15.75">
      <c r="M1" s="69"/>
      <c r="N1" s="69"/>
      <c r="P1" s="37" t="s">
        <v>62</v>
      </c>
    </row>
    <row r="2" spans="1:16" ht="18.75">
      <c r="A2" s="58" t="s">
        <v>84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4" spans="1:21" ht="15.75">
      <c r="A4" s="17" t="s">
        <v>5</v>
      </c>
      <c r="B4" s="18">
        <v>28</v>
      </c>
      <c r="C4" s="59" t="s">
        <v>86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19"/>
      <c r="R4" s="19"/>
      <c r="S4" s="19"/>
      <c r="T4" s="19"/>
      <c r="U4" s="19"/>
    </row>
    <row r="5" spans="1:21" ht="15.75">
      <c r="A5" s="20"/>
      <c r="B5" s="16">
        <v>15</v>
      </c>
      <c r="C5" s="60" t="s">
        <v>20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19"/>
      <c r="R5" s="19"/>
      <c r="S5" s="19"/>
      <c r="T5" s="19"/>
      <c r="U5" s="19"/>
    </row>
    <row r="6" spans="1:21" ht="15.75">
      <c r="A6" s="20"/>
      <c r="B6" s="38" t="s">
        <v>189</v>
      </c>
      <c r="C6" s="60" t="s">
        <v>73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19"/>
      <c r="R6" s="19"/>
      <c r="S6" s="19"/>
      <c r="T6" s="19"/>
      <c r="U6" s="19"/>
    </row>
    <row r="7" spans="1:21" ht="15.75">
      <c r="A7" s="20"/>
      <c r="B7" s="16">
        <v>27</v>
      </c>
      <c r="C7" s="60" t="s">
        <v>85</v>
      </c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19"/>
      <c r="R7" s="19"/>
      <c r="S7" s="19"/>
      <c r="T7" s="19"/>
      <c r="U7" s="19"/>
    </row>
    <row r="8" spans="1:21" ht="15.75">
      <c r="A8" s="20"/>
      <c r="B8" s="16" t="s">
        <v>149</v>
      </c>
      <c r="C8" s="60" t="s">
        <v>78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19"/>
      <c r="R8" s="19"/>
      <c r="S8" s="19"/>
      <c r="T8" s="19"/>
      <c r="U8" s="19"/>
    </row>
    <row r="9" spans="1:21" ht="15.75">
      <c r="A9" s="20"/>
      <c r="B9" s="16" t="s">
        <v>149</v>
      </c>
      <c r="C9" s="60" t="s">
        <v>36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19"/>
      <c r="R9" s="19"/>
      <c r="S9" s="19"/>
      <c r="T9" s="19"/>
      <c r="U9" s="19"/>
    </row>
    <row r="10" spans="1:21" ht="15.75">
      <c r="A10" s="20"/>
      <c r="B10" s="16" t="s">
        <v>149</v>
      </c>
      <c r="C10" s="60" t="s">
        <v>79</v>
      </c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19"/>
      <c r="R10" s="19"/>
      <c r="S10" s="19"/>
      <c r="T10" s="19"/>
      <c r="U10" s="19"/>
    </row>
    <row r="11" spans="1:21" ht="15.75">
      <c r="A11" s="20"/>
      <c r="B11" s="16" t="s">
        <v>149</v>
      </c>
      <c r="C11" s="60" t="s">
        <v>74</v>
      </c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19"/>
      <c r="R11" s="19"/>
      <c r="S11" s="19"/>
      <c r="T11" s="19"/>
      <c r="U11" s="19"/>
    </row>
    <row r="12" spans="1:21" ht="15.75">
      <c r="A12" s="20"/>
      <c r="B12" s="16" t="s">
        <v>149</v>
      </c>
      <c r="C12" s="60" t="s">
        <v>76</v>
      </c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19"/>
      <c r="R12" s="19"/>
      <c r="S12" s="19"/>
      <c r="T12" s="19"/>
      <c r="U12" s="19"/>
    </row>
    <row r="13" spans="2:16" ht="15.75">
      <c r="B13" s="16" t="s">
        <v>37</v>
      </c>
      <c r="C13" s="60" t="s">
        <v>77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</row>
    <row r="14" spans="2:16" ht="15">
      <c r="B14" s="21" t="s">
        <v>17</v>
      </c>
      <c r="C14" s="67" t="s">
        <v>18</v>
      </c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1:16" ht="15.75">
      <c r="A15" s="17" t="s">
        <v>7</v>
      </c>
      <c r="B15" s="16">
        <v>28</v>
      </c>
      <c r="C15" s="60" t="s">
        <v>86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</row>
    <row r="16" spans="2:16" ht="15.75">
      <c r="B16" s="16">
        <v>15</v>
      </c>
      <c r="C16" s="60" t="s">
        <v>20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</row>
    <row r="17" spans="2:16" ht="15.75">
      <c r="B17" s="38" t="s">
        <v>189</v>
      </c>
      <c r="C17" s="60" t="s">
        <v>73</v>
      </c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</row>
    <row r="18" spans="2:16" ht="15.75">
      <c r="B18" s="16">
        <v>27</v>
      </c>
      <c r="C18" s="60" t="s">
        <v>85</v>
      </c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</row>
    <row r="19" spans="2:16" ht="15.75">
      <c r="B19" s="16" t="s">
        <v>149</v>
      </c>
      <c r="C19" s="60" t="s">
        <v>78</v>
      </c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</row>
    <row r="20" spans="2:16" ht="15.75">
      <c r="B20" s="16" t="s">
        <v>149</v>
      </c>
      <c r="C20" s="60" t="s">
        <v>36</v>
      </c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</row>
    <row r="21" spans="2:16" ht="15.75">
      <c r="B21" s="16" t="s">
        <v>149</v>
      </c>
      <c r="C21" s="60" t="s">
        <v>79</v>
      </c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</row>
    <row r="22" spans="2:16" ht="15.75">
      <c r="B22" s="16" t="s">
        <v>149</v>
      </c>
      <c r="C22" s="60" t="s">
        <v>74</v>
      </c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</row>
    <row r="23" spans="2:16" ht="15.75">
      <c r="B23" s="16" t="s">
        <v>149</v>
      </c>
      <c r="C23" s="60" t="s">
        <v>76</v>
      </c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</row>
    <row r="24" spans="2:16" ht="15.75">
      <c r="B24" s="16" t="s">
        <v>37</v>
      </c>
      <c r="C24" s="60" t="s">
        <v>77</v>
      </c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</row>
    <row r="25" spans="2:16" ht="15">
      <c r="B25" s="21" t="s">
        <v>17</v>
      </c>
      <c r="C25" s="67" t="s">
        <v>21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1:21" ht="42" customHeight="1">
      <c r="A26" s="17" t="s">
        <v>8</v>
      </c>
      <c r="B26" s="70" t="s">
        <v>188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19"/>
      <c r="R26" s="19"/>
      <c r="S26" s="19"/>
      <c r="T26" s="19"/>
      <c r="U26" s="19"/>
    </row>
    <row r="27" spans="1:21" ht="15.75">
      <c r="A27" s="20"/>
      <c r="B27" s="22"/>
      <c r="C27" s="66" t="s">
        <v>22</v>
      </c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19"/>
      <c r="R27" s="19"/>
      <c r="S27" s="19"/>
      <c r="T27" s="19"/>
      <c r="U27" s="19"/>
    </row>
    <row r="28" spans="1:21" ht="15.75">
      <c r="A28" s="2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</row>
    <row r="29" spans="1:21" ht="30.75" customHeight="1">
      <c r="A29" s="17" t="s">
        <v>10</v>
      </c>
      <c r="B29" s="64" t="s">
        <v>23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19"/>
      <c r="R29" s="19"/>
      <c r="S29" s="19"/>
      <c r="T29" s="19"/>
      <c r="U29" s="19"/>
    </row>
    <row r="30" spans="2:21" ht="15.75">
      <c r="B30" s="65" t="s">
        <v>24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19"/>
      <c r="R30" s="19"/>
      <c r="S30" s="19"/>
      <c r="T30" s="19"/>
      <c r="U30" s="19"/>
    </row>
    <row r="32" spans="1:16" ht="19.5" customHeight="1">
      <c r="A32" s="55" t="s">
        <v>0</v>
      </c>
      <c r="B32" s="55" t="s">
        <v>1</v>
      </c>
      <c r="C32" s="55" t="s">
        <v>2</v>
      </c>
      <c r="D32" s="52" t="s">
        <v>63</v>
      </c>
      <c r="E32" s="53"/>
      <c r="F32" s="53"/>
      <c r="G32" s="53"/>
      <c r="H32" s="53"/>
      <c r="I32" s="54"/>
      <c r="J32" s="52" t="s">
        <v>64</v>
      </c>
      <c r="K32" s="53"/>
      <c r="L32" s="53"/>
      <c r="M32" s="53"/>
      <c r="N32" s="53"/>
      <c r="O32" s="54"/>
      <c r="P32" s="55" t="s">
        <v>65</v>
      </c>
    </row>
    <row r="33" spans="1:16" ht="14.25" customHeight="1">
      <c r="A33" s="56"/>
      <c r="B33" s="56"/>
      <c r="C33" s="56"/>
      <c r="D33" s="55" t="s">
        <v>3</v>
      </c>
      <c r="E33" s="52" t="s">
        <v>4</v>
      </c>
      <c r="F33" s="53"/>
      <c r="G33" s="53"/>
      <c r="H33" s="53"/>
      <c r="I33" s="54"/>
      <c r="J33" s="55" t="s">
        <v>3</v>
      </c>
      <c r="K33" s="52" t="s">
        <v>4</v>
      </c>
      <c r="L33" s="53"/>
      <c r="M33" s="53"/>
      <c r="N33" s="53"/>
      <c r="O33" s="54"/>
      <c r="P33" s="56"/>
    </row>
    <row r="34" spans="1:16" ht="99.75" customHeight="1">
      <c r="A34" s="57"/>
      <c r="B34" s="57"/>
      <c r="C34" s="57"/>
      <c r="D34" s="57"/>
      <c r="E34" s="23" t="s">
        <v>25</v>
      </c>
      <c r="F34" s="23" t="s">
        <v>66</v>
      </c>
      <c r="G34" s="23" t="s">
        <v>67</v>
      </c>
      <c r="H34" s="23" t="s">
        <v>26</v>
      </c>
      <c r="I34" s="23" t="s">
        <v>68</v>
      </c>
      <c r="J34" s="57"/>
      <c r="K34" s="23" t="s">
        <v>25</v>
      </c>
      <c r="L34" s="23" t="s">
        <v>66</v>
      </c>
      <c r="M34" s="23" t="s">
        <v>67</v>
      </c>
      <c r="N34" s="23" t="s">
        <v>26</v>
      </c>
      <c r="O34" s="23" t="s">
        <v>193</v>
      </c>
      <c r="P34" s="57"/>
    </row>
    <row r="35" spans="1:16" ht="16.5" customHeight="1">
      <c r="A35" s="62" t="s">
        <v>87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</row>
    <row r="36" spans="1:16" ht="16.5" customHeight="1">
      <c r="A36" s="24"/>
      <c r="B36" s="63" t="s">
        <v>29</v>
      </c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</row>
    <row r="37" spans="1:16" ht="106.5" customHeight="1">
      <c r="A37" s="25">
        <v>1</v>
      </c>
      <c r="B37" s="26" t="s">
        <v>88</v>
      </c>
      <c r="C37" s="27" t="s">
        <v>102</v>
      </c>
      <c r="D37" s="28">
        <f>SUM(E37:I37)</f>
        <v>1483.38</v>
      </c>
      <c r="E37" s="28">
        <v>1483.38</v>
      </c>
      <c r="F37" s="28"/>
      <c r="G37" s="28"/>
      <c r="H37" s="28"/>
      <c r="I37" s="28"/>
      <c r="J37" s="28">
        <f>SUM(K37:O37)</f>
        <v>1440.17</v>
      </c>
      <c r="K37" s="28">
        <v>1440.17</v>
      </c>
      <c r="L37" s="28"/>
      <c r="M37" s="28"/>
      <c r="N37" s="28"/>
      <c r="O37" s="28"/>
      <c r="P37" s="1" t="s">
        <v>169</v>
      </c>
    </row>
    <row r="38" spans="1:16" ht="76.5" customHeight="1">
      <c r="A38" s="25">
        <v>2</v>
      </c>
      <c r="B38" s="26" t="s">
        <v>89</v>
      </c>
      <c r="C38" s="27" t="s">
        <v>103</v>
      </c>
      <c r="D38" s="28">
        <f>SUM(E38:I38)</f>
        <v>555.67</v>
      </c>
      <c r="E38" s="28">
        <f>555.67</f>
        <v>555.67</v>
      </c>
      <c r="F38" s="28"/>
      <c r="G38" s="28"/>
      <c r="H38" s="28"/>
      <c r="I38" s="28"/>
      <c r="J38" s="28">
        <f>SUM(K38:O38)</f>
        <v>555.67</v>
      </c>
      <c r="K38" s="28">
        <v>555.67</v>
      </c>
      <c r="L38" s="28"/>
      <c r="M38" s="28"/>
      <c r="N38" s="28"/>
      <c r="O38" s="28"/>
      <c r="P38" s="1" t="s">
        <v>168</v>
      </c>
    </row>
    <row r="39" spans="1:16" ht="15.75">
      <c r="A39" s="24"/>
      <c r="B39" s="29" t="s">
        <v>9</v>
      </c>
      <c r="C39" s="30"/>
      <c r="D39" s="31">
        <f aca="true" t="shared" si="0" ref="D39:O39">SUM(D37:D38)</f>
        <v>2039.0500000000002</v>
      </c>
      <c r="E39" s="31">
        <f t="shared" si="0"/>
        <v>2039.0500000000002</v>
      </c>
      <c r="F39" s="31">
        <f t="shared" si="0"/>
        <v>0</v>
      </c>
      <c r="G39" s="31">
        <f t="shared" si="0"/>
        <v>0</v>
      </c>
      <c r="H39" s="31">
        <f t="shared" si="0"/>
        <v>0</v>
      </c>
      <c r="I39" s="31">
        <f t="shared" si="0"/>
        <v>0</v>
      </c>
      <c r="J39" s="31">
        <f t="shared" si="0"/>
        <v>1995.8400000000001</v>
      </c>
      <c r="K39" s="31">
        <f t="shared" si="0"/>
        <v>1995.8400000000001</v>
      </c>
      <c r="L39" s="31">
        <f t="shared" si="0"/>
        <v>0</v>
      </c>
      <c r="M39" s="31">
        <f t="shared" si="0"/>
        <v>0</v>
      </c>
      <c r="N39" s="31">
        <f t="shared" si="0"/>
        <v>0</v>
      </c>
      <c r="O39" s="31">
        <f t="shared" si="0"/>
        <v>0</v>
      </c>
      <c r="P39" s="30"/>
    </row>
    <row r="40" spans="1:16" ht="16.5" customHeight="1">
      <c r="A40" s="24"/>
      <c r="B40" s="63" t="s">
        <v>30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</row>
    <row r="41" spans="1:16" ht="43.5" customHeight="1">
      <c r="A41" s="25">
        <v>1</v>
      </c>
      <c r="B41" s="26" t="s">
        <v>151</v>
      </c>
      <c r="C41" s="1" t="s">
        <v>104</v>
      </c>
      <c r="D41" s="28">
        <f>SUM(E41:I41)</f>
        <v>220</v>
      </c>
      <c r="E41" s="28">
        <f>220</f>
        <v>220</v>
      </c>
      <c r="F41" s="28"/>
      <c r="G41" s="28"/>
      <c r="H41" s="28"/>
      <c r="I41" s="28"/>
      <c r="J41" s="28">
        <f>SUM(K41:O41)</f>
        <v>118.8</v>
      </c>
      <c r="K41" s="28">
        <v>118.8</v>
      </c>
      <c r="L41" s="28"/>
      <c r="M41" s="28"/>
      <c r="N41" s="28"/>
      <c r="O41" s="28"/>
      <c r="P41" s="1" t="s">
        <v>167</v>
      </c>
    </row>
    <row r="42" spans="1:16" ht="105">
      <c r="A42" s="25">
        <v>2</v>
      </c>
      <c r="B42" s="26" t="s">
        <v>90</v>
      </c>
      <c r="C42" s="1" t="s">
        <v>100</v>
      </c>
      <c r="D42" s="28">
        <f>SUM(E42:I42)</f>
        <v>700</v>
      </c>
      <c r="E42" s="28">
        <f>700</f>
        <v>700</v>
      </c>
      <c r="F42" s="28"/>
      <c r="G42" s="28"/>
      <c r="H42" s="28"/>
      <c r="I42" s="28"/>
      <c r="J42" s="28">
        <f>SUM(K42:O42)</f>
        <v>687.5</v>
      </c>
      <c r="K42" s="28">
        <v>687.5</v>
      </c>
      <c r="L42" s="28"/>
      <c r="M42" s="28"/>
      <c r="N42" s="28"/>
      <c r="O42" s="28"/>
      <c r="P42" s="1" t="s">
        <v>166</v>
      </c>
    </row>
    <row r="43" spans="1:16" ht="76.5">
      <c r="A43" s="25">
        <v>3</v>
      </c>
      <c r="B43" s="26" t="s">
        <v>91</v>
      </c>
      <c r="C43" s="27" t="s">
        <v>101</v>
      </c>
      <c r="D43" s="28">
        <f>SUM(E43:I43)</f>
        <v>190</v>
      </c>
      <c r="E43" s="28">
        <f>190</f>
        <v>190</v>
      </c>
      <c r="F43" s="28"/>
      <c r="G43" s="28"/>
      <c r="H43" s="28"/>
      <c r="I43" s="28"/>
      <c r="J43" s="28">
        <f>SUM(K43:O43)</f>
        <v>189.82</v>
      </c>
      <c r="K43" s="28">
        <f>105.86+83.96</f>
        <v>189.82</v>
      </c>
      <c r="L43" s="28"/>
      <c r="M43" s="28"/>
      <c r="N43" s="28"/>
      <c r="O43" s="28"/>
      <c r="P43" s="1" t="s">
        <v>165</v>
      </c>
    </row>
    <row r="44" spans="1:16" ht="15.75">
      <c r="A44" s="24"/>
      <c r="B44" s="29" t="s">
        <v>9</v>
      </c>
      <c r="C44" s="30"/>
      <c r="D44" s="31">
        <f aca="true" t="shared" si="1" ref="D44:O44">SUM(D41:D43)</f>
        <v>1110</v>
      </c>
      <c r="E44" s="31">
        <f t="shared" si="1"/>
        <v>1110</v>
      </c>
      <c r="F44" s="31">
        <f t="shared" si="1"/>
        <v>0</v>
      </c>
      <c r="G44" s="31">
        <f t="shared" si="1"/>
        <v>0</v>
      </c>
      <c r="H44" s="31">
        <f t="shared" si="1"/>
        <v>0</v>
      </c>
      <c r="I44" s="31">
        <f t="shared" si="1"/>
        <v>0</v>
      </c>
      <c r="J44" s="31">
        <f t="shared" si="1"/>
        <v>996.1199999999999</v>
      </c>
      <c r="K44" s="31">
        <f t="shared" si="1"/>
        <v>996.1199999999999</v>
      </c>
      <c r="L44" s="31">
        <f t="shared" si="1"/>
        <v>0</v>
      </c>
      <c r="M44" s="31">
        <f t="shared" si="1"/>
        <v>0</v>
      </c>
      <c r="N44" s="31">
        <f t="shared" si="1"/>
        <v>0</v>
      </c>
      <c r="O44" s="31">
        <f t="shared" si="1"/>
        <v>0</v>
      </c>
      <c r="P44" s="30"/>
    </row>
    <row r="45" spans="1:16" ht="16.5" customHeight="1">
      <c r="A45" s="24"/>
      <c r="B45" s="51" t="s">
        <v>31</v>
      </c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</row>
    <row r="46" spans="1:16" ht="72.75" customHeight="1">
      <c r="A46" s="25">
        <v>1</v>
      </c>
      <c r="B46" s="26" t="s">
        <v>92</v>
      </c>
      <c r="C46" s="1" t="s">
        <v>105</v>
      </c>
      <c r="D46" s="28">
        <f>SUM(E46:I46)</f>
        <v>2560</v>
      </c>
      <c r="E46" s="28">
        <v>2560</v>
      </c>
      <c r="F46" s="28"/>
      <c r="G46" s="28"/>
      <c r="H46" s="28"/>
      <c r="I46" s="28"/>
      <c r="J46" s="28">
        <f>SUM(K46:O46)</f>
        <v>2508.82</v>
      </c>
      <c r="K46" s="28">
        <v>2508.82</v>
      </c>
      <c r="L46" s="28"/>
      <c r="M46" s="28"/>
      <c r="N46" s="28"/>
      <c r="O46" s="28"/>
      <c r="P46" s="1" t="s">
        <v>164</v>
      </c>
    </row>
    <row r="47" spans="1:16" ht="60" customHeight="1">
      <c r="A47" s="25">
        <v>2</v>
      </c>
      <c r="B47" s="26" t="s">
        <v>93</v>
      </c>
      <c r="C47" s="1" t="s">
        <v>106</v>
      </c>
      <c r="D47" s="28">
        <f aca="true" t="shared" si="2" ref="D47:D52">SUM(E47:I47)</f>
        <v>308.45</v>
      </c>
      <c r="E47" s="28">
        <v>308.45</v>
      </c>
      <c r="F47" s="28"/>
      <c r="G47" s="28"/>
      <c r="H47" s="28"/>
      <c r="I47" s="28"/>
      <c r="J47" s="28">
        <f aca="true" t="shared" si="3" ref="J47:J52">SUM(K47:O47)</f>
        <v>307.8</v>
      </c>
      <c r="K47" s="28">
        <v>307.8</v>
      </c>
      <c r="L47" s="28"/>
      <c r="M47" s="28"/>
      <c r="N47" s="28"/>
      <c r="O47" s="28"/>
      <c r="P47" s="1" t="s">
        <v>163</v>
      </c>
    </row>
    <row r="48" spans="1:16" ht="84.75" customHeight="1">
      <c r="A48" s="25">
        <v>3</v>
      </c>
      <c r="B48" s="26" t="s">
        <v>94</v>
      </c>
      <c r="C48" s="1" t="s">
        <v>107</v>
      </c>
      <c r="D48" s="28">
        <f t="shared" si="2"/>
        <v>2500</v>
      </c>
      <c r="E48" s="28">
        <v>2500</v>
      </c>
      <c r="F48" s="28"/>
      <c r="G48" s="28"/>
      <c r="H48" s="28"/>
      <c r="I48" s="28"/>
      <c r="J48" s="28">
        <f t="shared" si="3"/>
        <v>2333.48</v>
      </c>
      <c r="K48" s="28">
        <v>2333.48</v>
      </c>
      <c r="L48" s="28"/>
      <c r="M48" s="28"/>
      <c r="N48" s="28"/>
      <c r="O48" s="28"/>
      <c r="P48" s="1" t="s">
        <v>162</v>
      </c>
    </row>
    <row r="49" spans="1:16" ht="154.5" customHeight="1">
      <c r="A49" s="25" t="s">
        <v>192</v>
      </c>
      <c r="B49" s="26" t="s">
        <v>95</v>
      </c>
      <c r="C49" s="1" t="s">
        <v>108</v>
      </c>
      <c r="D49" s="28">
        <f>SUM(E49:I49)</f>
        <v>1000</v>
      </c>
      <c r="E49" s="28">
        <v>1000</v>
      </c>
      <c r="F49" s="28"/>
      <c r="G49" s="28"/>
      <c r="H49" s="28"/>
      <c r="I49" s="28"/>
      <c r="J49" s="28">
        <f>SUM(K49:O49)</f>
        <v>99.72</v>
      </c>
      <c r="K49" s="28">
        <v>99.72</v>
      </c>
      <c r="L49" s="28"/>
      <c r="M49" s="28"/>
      <c r="N49" s="28"/>
      <c r="O49" s="28"/>
      <c r="P49" s="1" t="s">
        <v>161</v>
      </c>
    </row>
    <row r="50" spans="1:16" ht="56.25" customHeight="1">
      <c r="A50" s="25">
        <v>5</v>
      </c>
      <c r="B50" s="26" t="s">
        <v>32</v>
      </c>
      <c r="C50" s="1" t="s">
        <v>109</v>
      </c>
      <c r="D50" s="28">
        <f t="shared" si="2"/>
        <v>6000</v>
      </c>
      <c r="E50" s="28">
        <v>3000</v>
      </c>
      <c r="F50" s="28">
        <v>3000</v>
      </c>
      <c r="G50" s="28"/>
      <c r="H50" s="28"/>
      <c r="I50" s="28"/>
      <c r="J50" s="28">
        <f t="shared" si="3"/>
        <v>5984.73715</v>
      </c>
      <c r="K50" s="28">
        <v>3000</v>
      </c>
      <c r="L50" s="28">
        <v>2984.73715</v>
      </c>
      <c r="M50" s="28"/>
      <c r="N50" s="28"/>
      <c r="O50" s="28"/>
      <c r="P50" s="1" t="s">
        <v>160</v>
      </c>
    </row>
    <row r="51" spans="1:16" ht="45" customHeight="1">
      <c r="A51" s="25">
        <v>6</v>
      </c>
      <c r="B51" s="26" t="s">
        <v>98</v>
      </c>
      <c r="C51" s="1" t="s">
        <v>145</v>
      </c>
      <c r="D51" s="28">
        <f t="shared" si="2"/>
        <v>293.95</v>
      </c>
      <c r="E51" s="28">
        <v>293.95</v>
      </c>
      <c r="F51" s="28"/>
      <c r="G51" s="28"/>
      <c r="H51" s="28"/>
      <c r="I51" s="28"/>
      <c r="J51" s="28">
        <f t="shared" si="3"/>
        <v>0</v>
      </c>
      <c r="K51" s="28">
        <v>0</v>
      </c>
      <c r="L51" s="28"/>
      <c r="M51" s="28"/>
      <c r="N51" s="28"/>
      <c r="O51" s="28"/>
      <c r="P51" s="1" t="s">
        <v>158</v>
      </c>
    </row>
    <row r="52" spans="1:16" ht="106.5" customHeight="1">
      <c r="A52" s="25">
        <v>7</v>
      </c>
      <c r="B52" s="26" t="s">
        <v>144</v>
      </c>
      <c r="C52" s="1" t="s">
        <v>148</v>
      </c>
      <c r="D52" s="28">
        <f t="shared" si="2"/>
        <v>9952.77</v>
      </c>
      <c r="E52" s="28"/>
      <c r="F52" s="28"/>
      <c r="G52" s="28">
        <v>995.277</v>
      </c>
      <c r="H52" s="28"/>
      <c r="I52" s="28">
        <v>8957.493</v>
      </c>
      <c r="J52" s="28">
        <f t="shared" si="3"/>
        <v>0</v>
      </c>
      <c r="K52" s="28"/>
      <c r="L52" s="28"/>
      <c r="M52" s="28"/>
      <c r="N52" s="28"/>
      <c r="O52" s="28"/>
      <c r="P52" s="1" t="s">
        <v>155</v>
      </c>
    </row>
    <row r="53" spans="1:16" ht="15.75" customHeight="1">
      <c r="A53" s="25"/>
      <c r="B53" s="29" t="s">
        <v>9</v>
      </c>
      <c r="C53" s="30"/>
      <c r="D53" s="31">
        <f aca="true" t="shared" si="4" ref="D53:O53">SUM(D46:D52)</f>
        <v>22615.170000000002</v>
      </c>
      <c r="E53" s="31">
        <f t="shared" si="4"/>
        <v>9662.400000000001</v>
      </c>
      <c r="F53" s="31">
        <f t="shared" si="4"/>
        <v>3000</v>
      </c>
      <c r="G53" s="31">
        <f t="shared" si="4"/>
        <v>995.277</v>
      </c>
      <c r="H53" s="31">
        <f t="shared" si="4"/>
        <v>0</v>
      </c>
      <c r="I53" s="31">
        <f t="shared" si="4"/>
        <v>8957.493</v>
      </c>
      <c r="J53" s="31">
        <f t="shared" si="4"/>
        <v>11234.55715</v>
      </c>
      <c r="K53" s="31">
        <f t="shared" si="4"/>
        <v>8249.82</v>
      </c>
      <c r="L53" s="31">
        <f t="shared" si="4"/>
        <v>2984.73715</v>
      </c>
      <c r="M53" s="31">
        <f t="shared" si="4"/>
        <v>0</v>
      </c>
      <c r="N53" s="31">
        <f t="shared" si="4"/>
        <v>0</v>
      </c>
      <c r="O53" s="31">
        <f t="shared" si="4"/>
        <v>0</v>
      </c>
      <c r="P53" s="30"/>
    </row>
    <row r="54" spans="1:16" ht="18" customHeight="1">
      <c r="A54" s="25"/>
      <c r="B54" s="51" t="s">
        <v>112</v>
      </c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</row>
    <row r="55" spans="1:16" ht="72" customHeight="1">
      <c r="A55" s="25">
        <v>1</v>
      </c>
      <c r="B55" s="26" t="s">
        <v>113</v>
      </c>
      <c r="C55" s="32" t="s">
        <v>116</v>
      </c>
      <c r="D55" s="28">
        <f>SUM(E55:F55)</f>
        <v>490</v>
      </c>
      <c r="E55" s="28">
        <v>490</v>
      </c>
      <c r="F55" s="33"/>
      <c r="G55" s="33"/>
      <c r="H55" s="33"/>
      <c r="I55" s="33"/>
      <c r="J55" s="28">
        <f>SUM(K55:O55)</f>
        <v>486.92</v>
      </c>
      <c r="K55" s="28">
        <v>486.92</v>
      </c>
      <c r="L55" s="33"/>
      <c r="M55" s="33"/>
      <c r="N55" s="33"/>
      <c r="O55" s="33"/>
      <c r="P55" s="1" t="s">
        <v>154</v>
      </c>
    </row>
    <row r="56" spans="1:16" ht="62.25" customHeight="1">
      <c r="A56" s="25">
        <v>2</v>
      </c>
      <c r="B56" s="26" t="s">
        <v>114</v>
      </c>
      <c r="C56" s="30" t="s">
        <v>6</v>
      </c>
      <c r="D56" s="28">
        <f>SUM(E56:F56)</f>
        <v>700</v>
      </c>
      <c r="E56" s="28">
        <v>700</v>
      </c>
      <c r="F56" s="33"/>
      <c r="G56" s="33"/>
      <c r="H56" s="33"/>
      <c r="I56" s="33"/>
      <c r="J56" s="28">
        <f>SUM(K56:O56)</f>
        <v>0</v>
      </c>
      <c r="K56" s="28">
        <v>0</v>
      </c>
      <c r="L56" s="33"/>
      <c r="M56" s="33"/>
      <c r="N56" s="33"/>
      <c r="O56" s="33"/>
      <c r="P56" s="1" t="s">
        <v>153</v>
      </c>
    </row>
    <row r="57" spans="1:16" ht="127.5" customHeight="1">
      <c r="A57" s="25">
        <v>3</v>
      </c>
      <c r="B57" s="26" t="s">
        <v>115</v>
      </c>
      <c r="C57" s="32" t="s">
        <v>130</v>
      </c>
      <c r="D57" s="28">
        <f>SUM(E57:F57)</f>
        <v>1000</v>
      </c>
      <c r="E57" s="28">
        <v>1000</v>
      </c>
      <c r="F57" s="33"/>
      <c r="G57" s="33"/>
      <c r="H57" s="33"/>
      <c r="I57" s="33"/>
      <c r="J57" s="28">
        <f>SUM(K57:O57)</f>
        <v>950</v>
      </c>
      <c r="K57" s="28">
        <v>950</v>
      </c>
      <c r="L57" s="33"/>
      <c r="M57" s="33"/>
      <c r="N57" s="33"/>
      <c r="O57" s="33"/>
      <c r="P57" s="1" t="s">
        <v>152</v>
      </c>
    </row>
    <row r="58" spans="1:16" ht="19.5" customHeight="1">
      <c r="A58" s="25"/>
      <c r="B58" s="29" t="s">
        <v>9</v>
      </c>
      <c r="C58" s="30"/>
      <c r="D58" s="31">
        <f>SUM(D55:D57)</f>
        <v>2190</v>
      </c>
      <c r="E58" s="31">
        <f>SUM(E55:E57)</f>
        <v>2190</v>
      </c>
      <c r="F58" s="31">
        <f>SUM(F55:F57)</f>
        <v>0</v>
      </c>
      <c r="G58" s="31"/>
      <c r="H58" s="31"/>
      <c r="I58" s="31"/>
      <c r="J58" s="31">
        <f aca="true" t="shared" si="5" ref="J58:O58">SUM(J55:J57)</f>
        <v>1436.92</v>
      </c>
      <c r="K58" s="31">
        <f t="shared" si="5"/>
        <v>1436.92</v>
      </c>
      <c r="L58" s="31">
        <f t="shared" si="5"/>
        <v>0</v>
      </c>
      <c r="M58" s="31">
        <f t="shared" si="5"/>
        <v>0</v>
      </c>
      <c r="N58" s="31">
        <f t="shared" si="5"/>
        <v>0</v>
      </c>
      <c r="O58" s="31">
        <f t="shared" si="5"/>
        <v>0</v>
      </c>
      <c r="P58" s="30"/>
    </row>
    <row r="59" spans="1:16" ht="16.5" customHeight="1">
      <c r="A59" s="24"/>
      <c r="B59" s="51" t="s">
        <v>33</v>
      </c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</row>
    <row r="60" spans="1:16" ht="98.25" customHeight="1">
      <c r="A60" s="25">
        <v>1</v>
      </c>
      <c r="B60" s="26" t="s">
        <v>35</v>
      </c>
      <c r="C60" s="27" t="s">
        <v>131</v>
      </c>
      <c r="D60" s="28">
        <f>SUM(E60:F60)</f>
        <v>169.57</v>
      </c>
      <c r="E60" s="28">
        <v>169.57</v>
      </c>
      <c r="F60" s="28"/>
      <c r="G60" s="28"/>
      <c r="H60" s="28"/>
      <c r="I60" s="28"/>
      <c r="J60" s="28">
        <f>SUM(K60:O60)</f>
        <v>169.57</v>
      </c>
      <c r="K60" s="28">
        <v>169.57</v>
      </c>
      <c r="L60" s="28"/>
      <c r="M60" s="28"/>
      <c r="N60" s="28"/>
      <c r="O60" s="28"/>
      <c r="P60" s="1" t="s">
        <v>173</v>
      </c>
    </row>
    <row r="61" spans="1:16" ht="69.75" customHeight="1">
      <c r="A61" s="25">
        <v>2</v>
      </c>
      <c r="B61" s="26" t="s">
        <v>117</v>
      </c>
      <c r="C61" s="27" t="s">
        <v>132</v>
      </c>
      <c r="D61" s="28">
        <f aca="true" t="shared" si="6" ref="D61:D76">SUM(E61:F61)</f>
        <v>478.37</v>
      </c>
      <c r="E61" s="28">
        <v>478.37</v>
      </c>
      <c r="F61" s="28"/>
      <c r="G61" s="28"/>
      <c r="H61" s="28"/>
      <c r="I61" s="28"/>
      <c r="J61" s="28">
        <f aca="true" t="shared" si="7" ref="J61:J76">SUM(K61:O61)</f>
        <v>386.82</v>
      </c>
      <c r="K61" s="28">
        <v>386.82</v>
      </c>
      <c r="L61" s="28"/>
      <c r="M61" s="28"/>
      <c r="N61" s="28"/>
      <c r="O61" s="28"/>
      <c r="P61" s="1" t="s">
        <v>172</v>
      </c>
    </row>
    <row r="62" spans="1:16" ht="77.25" customHeight="1">
      <c r="A62" s="25">
        <v>3</v>
      </c>
      <c r="B62" s="26" t="s">
        <v>118</v>
      </c>
      <c r="C62" s="27" t="s">
        <v>133</v>
      </c>
      <c r="D62" s="28">
        <f t="shared" si="6"/>
        <v>403</v>
      </c>
      <c r="E62" s="28">
        <v>403</v>
      </c>
      <c r="F62" s="28"/>
      <c r="G62" s="28"/>
      <c r="H62" s="28"/>
      <c r="I62" s="28"/>
      <c r="J62" s="28">
        <f t="shared" si="7"/>
        <v>355.36</v>
      </c>
      <c r="K62" s="28">
        <v>355.36</v>
      </c>
      <c r="L62" s="28"/>
      <c r="M62" s="28"/>
      <c r="N62" s="28"/>
      <c r="O62" s="28"/>
      <c r="P62" s="1" t="s">
        <v>171</v>
      </c>
    </row>
    <row r="63" spans="1:16" ht="92.25" customHeight="1">
      <c r="A63" s="25">
        <v>4</v>
      </c>
      <c r="B63" s="26" t="s">
        <v>119</v>
      </c>
      <c r="C63" s="27" t="s">
        <v>134</v>
      </c>
      <c r="D63" s="28">
        <f t="shared" si="6"/>
        <v>4259</v>
      </c>
      <c r="E63" s="28">
        <v>4259</v>
      </c>
      <c r="F63" s="28"/>
      <c r="G63" s="28"/>
      <c r="H63" s="28"/>
      <c r="I63" s="28"/>
      <c r="J63" s="28">
        <f t="shared" si="7"/>
        <v>4259</v>
      </c>
      <c r="K63" s="28">
        <f>443.9+3815.1</f>
        <v>4259</v>
      </c>
      <c r="L63" s="28"/>
      <c r="M63" s="28"/>
      <c r="N63" s="28"/>
      <c r="O63" s="28"/>
      <c r="P63" s="1" t="s">
        <v>170</v>
      </c>
    </row>
    <row r="64" spans="1:16" ht="78" customHeight="1">
      <c r="A64" s="25">
        <v>5</v>
      </c>
      <c r="B64" s="26" t="s">
        <v>120</v>
      </c>
      <c r="C64" s="27" t="s">
        <v>135</v>
      </c>
      <c r="D64" s="28">
        <f t="shared" si="6"/>
        <v>699.21</v>
      </c>
      <c r="E64" s="28">
        <v>699.21</v>
      </c>
      <c r="F64" s="28"/>
      <c r="G64" s="28"/>
      <c r="H64" s="28"/>
      <c r="I64" s="28"/>
      <c r="J64" s="28">
        <f t="shared" si="7"/>
        <v>631.45</v>
      </c>
      <c r="K64" s="28">
        <v>631.45</v>
      </c>
      <c r="L64" s="28"/>
      <c r="M64" s="28"/>
      <c r="N64" s="28"/>
      <c r="O64" s="28"/>
      <c r="P64" s="1" t="s">
        <v>174</v>
      </c>
    </row>
    <row r="65" spans="1:16" ht="117.75" customHeight="1">
      <c r="A65" s="25">
        <v>6</v>
      </c>
      <c r="B65" s="26" t="s">
        <v>121</v>
      </c>
      <c r="C65" s="27" t="s">
        <v>136</v>
      </c>
      <c r="D65" s="28">
        <f t="shared" si="6"/>
        <v>199</v>
      </c>
      <c r="E65" s="28">
        <v>199</v>
      </c>
      <c r="F65" s="28"/>
      <c r="G65" s="28"/>
      <c r="H65" s="28"/>
      <c r="I65" s="28"/>
      <c r="J65" s="28">
        <f t="shared" si="7"/>
        <v>198.99</v>
      </c>
      <c r="K65" s="28">
        <v>198.99</v>
      </c>
      <c r="L65" s="28"/>
      <c r="M65" s="28"/>
      <c r="N65" s="28"/>
      <c r="O65" s="28"/>
      <c r="P65" s="1" t="s">
        <v>175</v>
      </c>
    </row>
    <row r="66" spans="1:16" ht="114" customHeight="1">
      <c r="A66" s="25">
        <v>7</v>
      </c>
      <c r="B66" s="26" t="s">
        <v>11</v>
      </c>
      <c r="C66" s="27" t="s">
        <v>122</v>
      </c>
      <c r="D66" s="28">
        <f t="shared" si="6"/>
        <v>190</v>
      </c>
      <c r="E66" s="28">
        <v>190</v>
      </c>
      <c r="F66" s="28"/>
      <c r="G66" s="28"/>
      <c r="H66" s="28"/>
      <c r="I66" s="28"/>
      <c r="J66" s="28">
        <f t="shared" si="7"/>
        <v>188.87</v>
      </c>
      <c r="K66" s="28">
        <f>25.79+26.57+34.65+6.02+6.98+34.42+54.44</f>
        <v>188.87</v>
      </c>
      <c r="L66" s="28"/>
      <c r="M66" s="28"/>
      <c r="N66" s="28"/>
      <c r="O66" s="28"/>
      <c r="P66" s="1" t="s">
        <v>176</v>
      </c>
    </row>
    <row r="67" spans="1:16" ht="196.5" customHeight="1">
      <c r="A67" s="25">
        <v>8</v>
      </c>
      <c r="B67" s="34" t="s">
        <v>34</v>
      </c>
      <c r="C67" s="27" t="s">
        <v>123</v>
      </c>
      <c r="D67" s="28">
        <f t="shared" si="6"/>
        <v>400</v>
      </c>
      <c r="E67" s="28">
        <v>400</v>
      </c>
      <c r="F67" s="28"/>
      <c r="G67" s="28"/>
      <c r="H67" s="28"/>
      <c r="I67" s="28"/>
      <c r="J67" s="28">
        <f t="shared" si="7"/>
        <v>390</v>
      </c>
      <c r="K67" s="28">
        <f>54+67.72+3+3+254.28+8</f>
        <v>390</v>
      </c>
      <c r="L67" s="28"/>
      <c r="M67" s="28"/>
      <c r="N67" s="28"/>
      <c r="O67" s="28"/>
      <c r="P67" s="1" t="s">
        <v>177</v>
      </c>
    </row>
    <row r="68" spans="1:16" ht="44.25" customHeight="1">
      <c r="A68" s="25">
        <v>9</v>
      </c>
      <c r="B68" s="34" t="s">
        <v>12</v>
      </c>
      <c r="C68" s="27" t="s">
        <v>124</v>
      </c>
      <c r="D68" s="28">
        <f t="shared" si="6"/>
        <v>100</v>
      </c>
      <c r="E68" s="28">
        <v>100</v>
      </c>
      <c r="F68" s="28"/>
      <c r="G68" s="28"/>
      <c r="H68" s="28"/>
      <c r="I68" s="28"/>
      <c r="J68" s="28">
        <f t="shared" si="7"/>
        <v>99.43</v>
      </c>
      <c r="K68" s="28">
        <f>43.57+6+49.86</f>
        <v>99.43</v>
      </c>
      <c r="L68" s="28"/>
      <c r="M68" s="28"/>
      <c r="N68" s="28"/>
      <c r="O68" s="28"/>
      <c r="P68" s="1" t="s">
        <v>178</v>
      </c>
    </row>
    <row r="69" spans="1:16" ht="62.25" customHeight="1">
      <c r="A69" s="25">
        <v>10</v>
      </c>
      <c r="B69" s="34" t="s">
        <v>13</v>
      </c>
      <c r="C69" s="27" t="s">
        <v>137</v>
      </c>
      <c r="D69" s="28">
        <f t="shared" si="6"/>
        <v>30</v>
      </c>
      <c r="E69" s="28">
        <v>30</v>
      </c>
      <c r="F69" s="28"/>
      <c r="G69" s="28"/>
      <c r="H69" s="28"/>
      <c r="I69" s="28"/>
      <c r="J69" s="28">
        <f t="shared" si="7"/>
        <v>29.95</v>
      </c>
      <c r="K69" s="28">
        <v>29.95</v>
      </c>
      <c r="L69" s="28"/>
      <c r="M69" s="28"/>
      <c r="N69" s="28"/>
      <c r="O69" s="28"/>
      <c r="P69" s="1" t="s">
        <v>179</v>
      </c>
    </row>
    <row r="70" spans="1:16" ht="54" customHeight="1">
      <c r="A70" s="25">
        <v>11</v>
      </c>
      <c r="B70" s="34" t="s">
        <v>14</v>
      </c>
      <c r="C70" s="27" t="s">
        <v>138</v>
      </c>
      <c r="D70" s="28">
        <f t="shared" si="6"/>
        <v>20</v>
      </c>
      <c r="E70" s="28">
        <v>20</v>
      </c>
      <c r="F70" s="28"/>
      <c r="G70" s="28"/>
      <c r="H70" s="28"/>
      <c r="I70" s="28"/>
      <c r="J70" s="28">
        <f t="shared" si="7"/>
        <v>17.82</v>
      </c>
      <c r="K70" s="28">
        <v>17.82</v>
      </c>
      <c r="L70" s="28"/>
      <c r="M70" s="28"/>
      <c r="N70" s="28"/>
      <c r="O70" s="28"/>
      <c r="P70" s="1" t="s">
        <v>180</v>
      </c>
    </row>
    <row r="71" spans="1:16" ht="66" customHeight="1">
      <c r="A71" s="25">
        <v>12</v>
      </c>
      <c r="B71" s="34" t="s">
        <v>15</v>
      </c>
      <c r="C71" s="27" t="s">
        <v>125</v>
      </c>
      <c r="D71" s="28">
        <f t="shared" si="6"/>
        <v>100</v>
      </c>
      <c r="E71" s="28">
        <v>100</v>
      </c>
      <c r="F71" s="28"/>
      <c r="G71" s="28"/>
      <c r="H71" s="28"/>
      <c r="I71" s="28"/>
      <c r="J71" s="28">
        <f t="shared" si="7"/>
        <v>99.22</v>
      </c>
      <c r="K71" s="28">
        <v>99.22</v>
      </c>
      <c r="L71" s="28"/>
      <c r="M71" s="28"/>
      <c r="N71" s="28"/>
      <c r="O71" s="28"/>
      <c r="P71" s="1" t="s">
        <v>181</v>
      </c>
    </row>
    <row r="72" spans="1:16" ht="67.5" customHeight="1">
      <c r="A72" s="25">
        <v>13</v>
      </c>
      <c r="B72" s="26" t="s">
        <v>16</v>
      </c>
      <c r="C72" s="27" t="s">
        <v>139</v>
      </c>
      <c r="D72" s="28">
        <f t="shared" si="6"/>
        <v>500</v>
      </c>
      <c r="E72" s="28">
        <v>500</v>
      </c>
      <c r="F72" s="31"/>
      <c r="G72" s="31"/>
      <c r="H72" s="31"/>
      <c r="I72" s="31"/>
      <c r="J72" s="28">
        <f t="shared" si="7"/>
        <v>432</v>
      </c>
      <c r="K72" s="28">
        <v>432</v>
      </c>
      <c r="L72" s="31"/>
      <c r="M72" s="31"/>
      <c r="N72" s="31"/>
      <c r="O72" s="31"/>
      <c r="P72" s="1" t="s">
        <v>182</v>
      </c>
    </row>
    <row r="73" spans="1:16" ht="102" customHeight="1">
      <c r="A73" s="25">
        <v>14</v>
      </c>
      <c r="B73" s="26" t="s">
        <v>126</v>
      </c>
      <c r="C73" s="27" t="s">
        <v>140</v>
      </c>
      <c r="D73" s="28">
        <f t="shared" si="6"/>
        <v>50</v>
      </c>
      <c r="E73" s="28">
        <v>50</v>
      </c>
      <c r="F73" s="28"/>
      <c r="G73" s="28"/>
      <c r="H73" s="28"/>
      <c r="I73" s="28"/>
      <c r="J73" s="28">
        <f t="shared" si="7"/>
        <v>49.83</v>
      </c>
      <c r="K73" s="28">
        <v>49.83</v>
      </c>
      <c r="L73" s="28"/>
      <c r="M73" s="28"/>
      <c r="N73" s="28"/>
      <c r="O73" s="28"/>
      <c r="P73" s="1" t="s">
        <v>183</v>
      </c>
    </row>
    <row r="74" spans="1:16" ht="66.75" customHeight="1">
      <c r="A74" s="25">
        <v>15</v>
      </c>
      <c r="B74" s="26" t="s">
        <v>127</v>
      </c>
      <c r="C74" s="27" t="s">
        <v>140</v>
      </c>
      <c r="D74" s="28">
        <f t="shared" si="6"/>
        <v>100</v>
      </c>
      <c r="E74" s="28">
        <v>100</v>
      </c>
      <c r="F74" s="31"/>
      <c r="G74" s="31"/>
      <c r="H74" s="31"/>
      <c r="I74" s="31"/>
      <c r="J74" s="28">
        <f t="shared" si="7"/>
        <v>100</v>
      </c>
      <c r="K74" s="28">
        <v>100</v>
      </c>
      <c r="L74" s="31"/>
      <c r="M74" s="31"/>
      <c r="N74" s="31"/>
      <c r="O74" s="31"/>
      <c r="P74" s="1" t="s">
        <v>184</v>
      </c>
    </row>
    <row r="75" spans="1:16" ht="108.75" customHeight="1">
      <c r="A75" s="25">
        <v>16</v>
      </c>
      <c r="B75" s="26" t="s">
        <v>128</v>
      </c>
      <c r="C75" s="27" t="s">
        <v>140</v>
      </c>
      <c r="D75" s="28">
        <f t="shared" si="6"/>
        <v>190</v>
      </c>
      <c r="E75" s="28">
        <v>190</v>
      </c>
      <c r="F75" s="31"/>
      <c r="G75" s="31"/>
      <c r="H75" s="31"/>
      <c r="I75" s="31"/>
      <c r="J75" s="28">
        <f t="shared" si="7"/>
        <v>189.8</v>
      </c>
      <c r="K75" s="28">
        <v>189.8</v>
      </c>
      <c r="L75" s="31"/>
      <c r="M75" s="31"/>
      <c r="N75" s="31"/>
      <c r="O75" s="31"/>
      <c r="P75" s="1" t="s">
        <v>185</v>
      </c>
    </row>
    <row r="76" spans="1:16" ht="84" customHeight="1">
      <c r="A76" s="25">
        <v>17</v>
      </c>
      <c r="B76" s="26" t="s">
        <v>99</v>
      </c>
      <c r="C76" s="27" t="s">
        <v>141</v>
      </c>
      <c r="D76" s="28">
        <f t="shared" si="6"/>
        <v>1386.5</v>
      </c>
      <c r="E76" s="28">
        <v>1386.5</v>
      </c>
      <c r="F76" s="28"/>
      <c r="G76" s="28"/>
      <c r="H76" s="28"/>
      <c r="I76" s="28"/>
      <c r="J76" s="28">
        <f t="shared" si="7"/>
        <v>1254.43</v>
      </c>
      <c r="K76" s="28">
        <v>1254.43</v>
      </c>
      <c r="L76" s="28"/>
      <c r="M76" s="28"/>
      <c r="N76" s="28"/>
      <c r="O76" s="28"/>
      <c r="P76" s="1" t="s">
        <v>186</v>
      </c>
    </row>
    <row r="77" spans="1:16" ht="15.75">
      <c r="A77" s="24"/>
      <c r="B77" s="29" t="s">
        <v>9</v>
      </c>
      <c r="C77" s="30"/>
      <c r="D77" s="31">
        <f>SUM(D60:D76)</f>
        <v>9274.650000000001</v>
      </c>
      <c r="E77" s="31">
        <f aca="true" t="shared" si="8" ref="E77:O77">SUM(E60:E76)</f>
        <v>9274.650000000001</v>
      </c>
      <c r="F77" s="31">
        <f t="shared" si="8"/>
        <v>0</v>
      </c>
      <c r="G77" s="31">
        <f t="shared" si="8"/>
        <v>0</v>
      </c>
      <c r="H77" s="31">
        <f t="shared" si="8"/>
        <v>0</v>
      </c>
      <c r="I77" s="31">
        <f t="shared" si="8"/>
        <v>0</v>
      </c>
      <c r="J77" s="31">
        <f t="shared" si="8"/>
        <v>8852.539999999999</v>
      </c>
      <c r="K77" s="31">
        <f t="shared" si="8"/>
        <v>8852.539999999999</v>
      </c>
      <c r="L77" s="31">
        <f t="shared" si="8"/>
        <v>0</v>
      </c>
      <c r="M77" s="31">
        <f t="shared" si="8"/>
        <v>0</v>
      </c>
      <c r="N77" s="31">
        <f t="shared" si="8"/>
        <v>0</v>
      </c>
      <c r="O77" s="31">
        <f t="shared" si="8"/>
        <v>0</v>
      </c>
      <c r="P77" s="30"/>
    </row>
    <row r="78" spans="1:16" ht="15.75" customHeight="1">
      <c r="A78" s="24"/>
      <c r="B78" s="51" t="s">
        <v>150</v>
      </c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</row>
    <row r="79" spans="1:16" ht="75">
      <c r="A79" s="25">
        <v>1</v>
      </c>
      <c r="B79" s="26" t="s">
        <v>96</v>
      </c>
      <c r="C79" s="27" t="s">
        <v>110</v>
      </c>
      <c r="D79" s="28">
        <f>SUM(E79:F79)</f>
        <v>1582.41</v>
      </c>
      <c r="E79" s="28">
        <v>1582.41</v>
      </c>
      <c r="F79" s="28"/>
      <c r="G79" s="28"/>
      <c r="H79" s="28"/>
      <c r="I79" s="28"/>
      <c r="J79" s="28">
        <f>SUM(K79:O79)</f>
        <v>1328.27</v>
      </c>
      <c r="K79" s="28">
        <v>1328.27</v>
      </c>
      <c r="L79" s="28"/>
      <c r="M79" s="28"/>
      <c r="N79" s="28"/>
      <c r="O79" s="28"/>
      <c r="P79" s="1" t="s">
        <v>187</v>
      </c>
    </row>
    <row r="80" spans="1:16" ht="76.5">
      <c r="A80" s="25">
        <v>2</v>
      </c>
      <c r="B80" s="26" t="s">
        <v>97</v>
      </c>
      <c r="C80" s="1" t="s">
        <v>111</v>
      </c>
      <c r="D80" s="28">
        <f>SUM(E80:I80)</f>
        <v>417.59</v>
      </c>
      <c r="E80" s="28">
        <v>417.59</v>
      </c>
      <c r="F80" s="28"/>
      <c r="G80" s="28"/>
      <c r="H80" s="28"/>
      <c r="I80" s="28"/>
      <c r="J80" s="28">
        <f>SUM(K80:O80)</f>
        <v>410.54</v>
      </c>
      <c r="K80" s="28">
        <v>410.54</v>
      </c>
      <c r="L80" s="28"/>
      <c r="M80" s="28"/>
      <c r="N80" s="28"/>
      <c r="O80" s="28"/>
      <c r="P80" s="1" t="s">
        <v>159</v>
      </c>
    </row>
    <row r="81" spans="1:16" ht="15.75">
      <c r="A81" s="24"/>
      <c r="B81" s="29" t="s">
        <v>9</v>
      </c>
      <c r="C81" s="30"/>
      <c r="D81" s="31">
        <f>SUM(D79:D80)</f>
        <v>2000</v>
      </c>
      <c r="E81" s="31">
        <f aca="true" t="shared" si="9" ref="E81:N81">SUM(E79:E80)</f>
        <v>2000</v>
      </c>
      <c r="F81" s="31">
        <f t="shared" si="9"/>
        <v>0</v>
      </c>
      <c r="G81" s="31">
        <f t="shared" si="9"/>
        <v>0</v>
      </c>
      <c r="H81" s="31">
        <f t="shared" si="9"/>
        <v>0</v>
      </c>
      <c r="I81" s="31">
        <f t="shared" si="9"/>
        <v>0</v>
      </c>
      <c r="J81" s="31">
        <f t="shared" si="9"/>
        <v>1738.81</v>
      </c>
      <c r="K81" s="31">
        <f t="shared" si="9"/>
        <v>1738.81</v>
      </c>
      <c r="L81" s="31">
        <f t="shared" si="9"/>
        <v>0</v>
      </c>
      <c r="M81" s="31">
        <f t="shared" si="9"/>
        <v>0</v>
      </c>
      <c r="N81" s="31">
        <f t="shared" si="9"/>
        <v>0</v>
      </c>
      <c r="O81" s="31">
        <f>SUM(O79:O80)</f>
        <v>0</v>
      </c>
      <c r="P81" s="30"/>
    </row>
    <row r="82" spans="1:16" ht="15.75" customHeight="1">
      <c r="A82" s="24"/>
      <c r="B82" s="51" t="s">
        <v>190</v>
      </c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</row>
    <row r="83" spans="1:16" ht="168" customHeight="1">
      <c r="A83" s="25">
        <v>1</v>
      </c>
      <c r="B83" s="26" t="s">
        <v>142</v>
      </c>
      <c r="C83" s="1" t="s">
        <v>146</v>
      </c>
      <c r="D83" s="28">
        <f>SUM(E83:I83)</f>
        <v>9353.405999999999</v>
      </c>
      <c r="E83" s="28"/>
      <c r="F83" s="28"/>
      <c r="G83" s="28">
        <v>768.186</v>
      </c>
      <c r="H83" s="28"/>
      <c r="I83" s="28">
        <v>8585.22</v>
      </c>
      <c r="J83" s="28">
        <f>SUM(K83:O83)</f>
        <v>8814.24</v>
      </c>
      <c r="K83" s="28"/>
      <c r="L83" s="28"/>
      <c r="M83" s="28">
        <v>714.27</v>
      </c>
      <c r="N83" s="28"/>
      <c r="O83" s="28">
        <v>8099.97</v>
      </c>
      <c r="P83" s="1" t="s">
        <v>157</v>
      </c>
    </row>
    <row r="84" spans="1:16" ht="51">
      <c r="A84" s="25">
        <v>2</v>
      </c>
      <c r="B84" s="26" t="s">
        <v>143</v>
      </c>
      <c r="C84" s="1" t="s">
        <v>147</v>
      </c>
      <c r="D84" s="28">
        <f>SUM(E84:I84)</f>
        <v>4198.55</v>
      </c>
      <c r="E84" s="28"/>
      <c r="F84" s="28"/>
      <c r="G84" s="28">
        <v>419.855</v>
      </c>
      <c r="H84" s="28"/>
      <c r="I84" s="28">
        <v>3778.695</v>
      </c>
      <c r="J84" s="28">
        <f>SUM(K84:O84)</f>
        <v>3020.41</v>
      </c>
      <c r="K84" s="28"/>
      <c r="L84" s="28"/>
      <c r="M84" s="28">
        <v>274.98</v>
      </c>
      <c r="N84" s="28"/>
      <c r="O84" s="28">
        <v>2745.43</v>
      </c>
      <c r="P84" s="1" t="s">
        <v>156</v>
      </c>
    </row>
    <row r="85" spans="1:16" ht="15.75">
      <c r="A85" s="24"/>
      <c r="B85" s="29" t="s">
        <v>9</v>
      </c>
      <c r="C85" s="30"/>
      <c r="D85" s="31">
        <f>SUM(D83:D84)</f>
        <v>13551.955999999998</v>
      </c>
      <c r="E85" s="31">
        <f aca="true" t="shared" si="10" ref="E85:O85">SUM(E83:E84)</f>
        <v>0</v>
      </c>
      <c r="F85" s="31">
        <f t="shared" si="10"/>
        <v>0</v>
      </c>
      <c r="G85" s="31">
        <f t="shared" si="10"/>
        <v>1188.0410000000002</v>
      </c>
      <c r="H85" s="31">
        <f t="shared" si="10"/>
        <v>0</v>
      </c>
      <c r="I85" s="31">
        <f t="shared" si="10"/>
        <v>12363.914999999999</v>
      </c>
      <c r="J85" s="31">
        <f t="shared" si="10"/>
        <v>11834.65</v>
      </c>
      <c r="K85" s="31">
        <f t="shared" si="10"/>
        <v>0</v>
      </c>
      <c r="L85" s="31">
        <f t="shared" si="10"/>
        <v>0</v>
      </c>
      <c r="M85" s="31">
        <f t="shared" si="10"/>
        <v>989.25</v>
      </c>
      <c r="N85" s="31">
        <f t="shared" si="10"/>
        <v>0</v>
      </c>
      <c r="O85" s="31">
        <f t="shared" si="10"/>
        <v>10845.4</v>
      </c>
      <c r="P85" s="30"/>
    </row>
    <row r="86" spans="1:16" ht="15.75">
      <c r="A86" s="35"/>
      <c r="B86" s="29" t="s">
        <v>129</v>
      </c>
      <c r="C86" s="30"/>
      <c r="D86" s="31">
        <f aca="true" t="shared" si="11" ref="D86:O86">D85+D81+D77+D58+D53+D44+D39</f>
        <v>52780.826</v>
      </c>
      <c r="E86" s="31">
        <f t="shared" si="11"/>
        <v>26276.100000000002</v>
      </c>
      <c r="F86" s="31">
        <f t="shared" si="11"/>
        <v>3000</v>
      </c>
      <c r="G86" s="31">
        <f t="shared" si="11"/>
        <v>2183.318</v>
      </c>
      <c r="H86" s="31">
        <f t="shared" si="11"/>
        <v>0</v>
      </c>
      <c r="I86" s="31">
        <f t="shared" si="11"/>
        <v>21321.408</v>
      </c>
      <c r="J86" s="31">
        <f t="shared" si="11"/>
        <v>38089.43715</v>
      </c>
      <c r="K86" s="31">
        <f t="shared" si="11"/>
        <v>23270.049999999996</v>
      </c>
      <c r="L86" s="31">
        <f t="shared" si="11"/>
        <v>2984.73715</v>
      </c>
      <c r="M86" s="31">
        <f t="shared" si="11"/>
        <v>989.25</v>
      </c>
      <c r="N86" s="31">
        <f t="shared" si="11"/>
        <v>0</v>
      </c>
      <c r="O86" s="31">
        <f t="shared" si="11"/>
        <v>10845.4</v>
      </c>
      <c r="P86" s="30"/>
    </row>
    <row r="87" spans="1:16" ht="25.5" customHeight="1">
      <c r="A87" s="68" t="s">
        <v>194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44"/>
    </row>
    <row r="89" spans="1:9" ht="15.75">
      <c r="A89" s="50" t="s">
        <v>38</v>
      </c>
      <c r="B89" s="50"/>
      <c r="C89" s="50"/>
      <c r="D89" s="50"/>
      <c r="E89" s="50"/>
      <c r="F89" s="50"/>
      <c r="G89" s="50"/>
      <c r="H89" s="50"/>
      <c r="I89" s="50"/>
    </row>
    <row r="90" spans="1:11" ht="16.5" thickBot="1">
      <c r="A90"/>
      <c r="B90"/>
      <c r="C90"/>
      <c r="D90"/>
      <c r="E90"/>
      <c r="F90"/>
      <c r="G90"/>
      <c r="H90"/>
      <c r="K90" s="2" t="s">
        <v>39</v>
      </c>
    </row>
    <row r="91" spans="2:11" ht="16.5" customHeight="1" thickBot="1">
      <c r="B91" s="45" t="s">
        <v>56</v>
      </c>
      <c r="C91" s="49"/>
      <c r="D91" s="49"/>
      <c r="E91" s="46"/>
      <c r="F91" s="45" t="s">
        <v>40</v>
      </c>
      <c r="G91" s="49"/>
      <c r="H91" s="46"/>
      <c r="I91" s="45" t="s">
        <v>57</v>
      </c>
      <c r="J91" s="49"/>
      <c r="K91" s="46"/>
    </row>
    <row r="92" spans="2:11" ht="32.25" thickBot="1">
      <c r="B92" s="3" t="s">
        <v>41</v>
      </c>
      <c r="C92" s="4" t="s">
        <v>42</v>
      </c>
      <c r="D92" s="45" t="s">
        <v>43</v>
      </c>
      <c r="E92" s="46"/>
      <c r="F92" s="4" t="s">
        <v>41</v>
      </c>
      <c r="G92" s="4" t="s">
        <v>42</v>
      </c>
      <c r="H92" s="4" t="s">
        <v>43</v>
      </c>
      <c r="I92" s="4" t="s">
        <v>41</v>
      </c>
      <c r="J92" s="4" t="s">
        <v>42</v>
      </c>
      <c r="K92" s="4" t="s">
        <v>43</v>
      </c>
    </row>
    <row r="93" spans="2:11" ht="16.5" thickBot="1">
      <c r="B93" s="43">
        <f>26276.1+8585.22+768.186+3778.695+419.855+8957.493+995.277+3000</f>
        <v>52780.82600000001</v>
      </c>
      <c r="C93" s="36"/>
      <c r="D93" s="47">
        <f>D86</f>
        <v>52780.826</v>
      </c>
      <c r="E93" s="48"/>
      <c r="F93" s="36">
        <f>23270.057+2984.74+3020.41+8814.24</f>
        <v>38089.447</v>
      </c>
      <c r="G93" s="36"/>
      <c r="H93" s="36">
        <f>J86</f>
        <v>38089.43715</v>
      </c>
      <c r="I93" s="36">
        <f>J93+K93</f>
        <v>14691.388850000003</v>
      </c>
      <c r="J93" s="36"/>
      <c r="K93" s="36">
        <f>D93-H93</f>
        <v>14691.388850000003</v>
      </c>
    </row>
  </sheetData>
  <sheetProtection/>
  <mergeCells count="53">
    <mergeCell ref="A87:O87"/>
    <mergeCell ref="M1:N1"/>
    <mergeCell ref="E33:I33"/>
    <mergeCell ref="B78:P78"/>
    <mergeCell ref="B26:P26"/>
    <mergeCell ref="B54:P54"/>
    <mergeCell ref="C6:P6"/>
    <mergeCell ref="C7:P7"/>
    <mergeCell ref="C10:P10"/>
    <mergeCell ref="C23:P23"/>
    <mergeCell ref="C24:P24"/>
    <mergeCell ref="C25:P25"/>
    <mergeCell ref="C14:P14"/>
    <mergeCell ref="C13:P13"/>
    <mergeCell ref="C18:P18"/>
    <mergeCell ref="C19:P19"/>
    <mergeCell ref="C20:P20"/>
    <mergeCell ref="C21:P21"/>
    <mergeCell ref="C22:P22"/>
    <mergeCell ref="B59:P59"/>
    <mergeCell ref="B45:P45"/>
    <mergeCell ref="A35:P35"/>
    <mergeCell ref="B36:P36"/>
    <mergeCell ref="B40:P40"/>
    <mergeCell ref="C12:P12"/>
    <mergeCell ref="B29:P29"/>
    <mergeCell ref="B30:P30"/>
    <mergeCell ref="C15:P15"/>
    <mergeCell ref="C27:P27"/>
    <mergeCell ref="A2:P2"/>
    <mergeCell ref="C4:P4"/>
    <mergeCell ref="C5:P5"/>
    <mergeCell ref="C8:P8"/>
    <mergeCell ref="C9:P9"/>
    <mergeCell ref="C17:P17"/>
    <mergeCell ref="C11:P11"/>
    <mergeCell ref="C16:P16"/>
    <mergeCell ref="B82:P82"/>
    <mergeCell ref="J32:O32"/>
    <mergeCell ref="K33:O33"/>
    <mergeCell ref="P32:P34"/>
    <mergeCell ref="J33:J34"/>
    <mergeCell ref="A32:A34"/>
    <mergeCell ref="B32:B34"/>
    <mergeCell ref="C32:C34"/>
    <mergeCell ref="D32:I32"/>
    <mergeCell ref="D33:D34"/>
    <mergeCell ref="D92:E92"/>
    <mergeCell ref="D93:E93"/>
    <mergeCell ref="B91:E91"/>
    <mergeCell ref="A89:I89"/>
    <mergeCell ref="F91:H91"/>
    <mergeCell ref="I91:K91"/>
  </mergeCells>
  <printOptions/>
  <pageMargins left="0.31496062992125984" right="0.31496062992125984" top="0.5511811023622047" bottom="0.35433070866141736" header="0.31496062992125984" footer="0.31496062992125984"/>
  <pageSetup fitToHeight="12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view="pageBreakPreview" zoomScaleSheetLayoutView="100" zoomScalePageLayoutView="0" workbookViewId="0" topLeftCell="C19">
      <selection activeCell="C24" sqref="C24:O24"/>
    </sheetView>
  </sheetViews>
  <sheetFormatPr defaultColWidth="9.140625" defaultRowHeight="15"/>
  <cols>
    <col min="1" max="1" width="6.140625" style="0" customWidth="1"/>
    <col min="2" max="2" width="38.28125" style="0" customWidth="1"/>
    <col min="3" max="3" width="14.28125" style="0" customWidth="1"/>
    <col min="4" max="4" width="16.421875" style="0" customWidth="1"/>
    <col min="6" max="6" width="10.7109375" style="0" bestFit="1" customWidth="1"/>
    <col min="7" max="7" width="11.57421875" style="0" bestFit="1" customWidth="1"/>
    <col min="8" max="8" width="9.28125" style="0" bestFit="1" customWidth="1"/>
    <col min="9" max="9" width="9.57421875" style="0" bestFit="1" customWidth="1"/>
    <col min="10" max="10" width="10.7109375" style="0" bestFit="1" customWidth="1"/>
    <col min="11" max="11" width="9.28125" style="0" bestFit="1" customWidth="1"/>
    <col min="12" max="12" width="13.7109375" style="0" customWidth="1"/>
    <col min="13" max="13" width="16.57421875" style="0" customWidth="1"/>
    <col min="14" max="14" width="9.28125" style="0" bestFit="1" customWidth="1"/>
    <col min="15" max="15" width="10.7109375" style="0" bestFit="1" customWidth="1"/>
  </cols>
  <sheetData>
    <row r="1" spans="14:15" ht="15">
      <c r="N1" s="80" t="s">
        <v>61</v>
      </c>
      <c r="O1" s="80"/>
    </row>
    <row r="2" spans="1:15" ht="30" customHeight="1">
      <c r="A2" s="81" t="s">
        <v>69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ht="15.75">
      <c r="O3" s="5" t="s">
        <v>44</v>
      </c>
    </row>
    <row r="4" spans="1:15" ht="21" customHeight="1">
      <c r="A4" s="75" t="s">
        <v>0</v>
      </c>
      <c r="B4" s="75" t="s">
        <v>58</v>
      </c>
      <c r="C4" s="73" t="s">
        <v>45</v>
      </c>
      <c r="D4" s="73" t="s">
        <v>72</v>
      </c>
      <c r="E4" s="73" t="s">
        <v>46</v>
      </c>
      <c r="F4" s="74" t="s">
        <v>71</v>
      </c>
      <c r="G4" s="74"/>
      <c r="H4" s="74"/>
      <c r="I4" s="74"/>
      <c r="J4" s="74"/>
      <c r="K4" s="74"/>
      <c r="L4" s="74"/>
      <c r="M4" s="74"/>
      <c r="N4" s="74"/>
      <c r="O4" s="73" t="s">
        <v>80</v>
      </c>
    </row>
    <row r="5" spans="1:15" ht="16.5" customHeight="1">
      <c r="A5" s="75"/>
      <c r="B5" s="75"/>
      <c r="C5" s="73"/>
      <c r="D5" s="73"/>
      <c r="E5" s="73"/>
      <c r="F5" s="73" t="s">
        <v>70</v>
      </c>
      <c r="G5" s="73" t="s">
        <v>40</v>
      </c>
      <c r="H5" s="73" t="s">
        <v>47</v>
      </c>
      <c r="I5" s="74" t="s">
        <v>48</v>
      </c>
      <c r="J5" s="74"/>
      <c r="K5" s="74"/>
      <c r="L5" s="74"/>
      <c r="M5" s="74"/>
      <c r="N5" s="74"/>
      <c r="O5" s="73"/>
    </row>
    <row r="6" spans="1:15" ht="138" customHeight="1">
      <c r="A6" s="75"/>
      <c r="B6" s="75"/>
      <c r="C6" s="73"/>
      <c r="D6" s="73"/>
      <c r="E6" s="73"/>
      <c r="F6" s="73"/>
      <c r="G6" s="73"/>
      <c r="H6" s="73"/>
      <c r="I6" s="7" t="s">
        <v>191</v>
      </c>
      <c r="J6" s="7" t="s">
        <v>49</v>
      </c>
      <c r="K6" s="7" t="s">
        <v>47</v>
      </c>
      <c r="L6" s="7" t="s">
        <v>59</v>
      </c>
      <c r="M6" s="7" t="s">
        <v>60</v>
      </c>
      <c r="N6" s="7" t="s">
        <v>50</v>
      </c>
      <c r="O6" s="73"/>
    </row>
    <row r="7" spans="1:15" ht="15.7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</row>
    <row r="8" spans="1:15" ht="112.5" customHeight="1">
      <c r="A8" s="71" t="s">
        <v>5</v>
      </c>
      <c r="B8" s="71" t="s">
        <v>51</v>
      </c>
      <c r="C8" s="71" t="s">
        <v>52</v>
      </c>
      <c r="D8" s="8" t="s">
        <v>53</v>
      </c>
      <c r="E8" s="76" t="s">
        <v>54</v>
      </c>
      <c r="F8" s="14">
        <v>7129.42</v>
      </c>
      <c r="G8" s="14">
        <f>I8+J8+L8+M8+N8</f>
        <v>6110.827</v>
      </c>
      <c r="H8" s="39">
        <f>G8*100/F8</f>
        <v>85.71282095878767</v>
      </c>
      <c r="I8" s="14"/>
      <c r="J8" s="14">
        <v>6110.827</v>
      </c>
      <c r="K8" s="14"/>
      <c r="L8" s="14"/>
      <c r="M8" s="14"/>
      <c r="N8" s="14"/>
      <c r="O8" s="78">
        <v>15055.766</v>
      </c>
    </row>
    <row r="9" spans="1:15" ht="96.75" customHeight="1">
      <c r="A9" s="72"/>
      <c r="B9" s="72"/>
      <c r="C9" s="72"/>
      <c r="D9" s="8" t="s">
        <v>19</v>
      </c>
      <c r="E9" s="77"/>
      <c r="F9" s="14">
        <v>9637.68</v>
      </c>
      <c r="G9" s="14">
        <f aca="true" t="shared" si="0" ref="G9:G22">I9+J9+L9+M9+N9</f>
        <v>8090.587</v>
      </c>
      <c r="H9" s="39">
        <f>G9*100/F9</f>
        <v>83.94745415909223</v>
      </c>
      <c r="I9" s="14"/>
      <c r="J9" s="14">
        <v>8090.587</v>
      </c>
      <c r="K9" s="14"/>
      <c r="L9" s="14"/>
      <c r="M9" s="14"/>
      <c r="N9" s="14"/>
      <c r="O9" s="79"/>
    </row>
    <row r="10" spans="1:15" ht="81.75" customHeight="1">
      <c r="A10" s="72"/>
      <c r="B10" s="72"/>
      <c r="C10" s="72"/>
      <c r="D10" s="8" t="s">
        <v>73</v>
      </c>
      <c r="E10" s="77"/>
      <c r="F10" s="14">
        <v>700</v>
      </c>
      <c r="G10" s="14">
        <f t="shared" si="0"/>
        <v>687.5</v>
      </c>
      <c r="H10" s="39">
        <f aca="true" t="shared" si="1" ref="H10:H20">G10*100/F10</f>
        <v>98.21428571428571</v>
      </c>
      <c r="I10" s="14"/>
      <c r="J10" s="14">
        <v>687.5</v>
      </c>
      <c r="K10" s="14"/>
      <c r="L10" s="14"/>
      <c r="M10" s="14"/>
      <c r="N10" s="14"/>
      <c r="O10" s="79"/>
    </row>
    <row r="11" spans="1:15" ht="117" customHeight="1">
      <c r="A11" s="72"/>
      <c r="B11" s="72"/>
      <c r="C11" s="72"/>
      <c r="D11" s="9" t="s">
        <v>75</v>
      </c>
      <c r="E11" s="77"/>
      <c r="F11" s="14">
        <v>50</v>
      </c>
      <c r="G11" s="14">
        <f t="shared" si="0"/>
        <v>49.83</v>
      </c>
      <c r="H11" s="39">
        <f t="shared" si="1"/>
        <v>99.66</v>
      </c>
      <c r="I11" s="14"/>
      <c r="J11" s="14">
        <v>49.83</v>
      </c>
      <c r="K11" s="14"/>
      <c r="L11" s="14"/>
      <c r="M11" s="14"/>
      <c r="N11" s="14"/>
      <c r="O11" s="79"/>
    </row>
    <row r="12" spans="1:15" ht="36" customHeight="1">
      <c r="A12" s="72"/>
      <c r="B12" s="72"/>
      <c r="C12" s="72"/>
      <c r="D12" s="9" t="s">
        <v>78</v>
      </c>
      <c r="E12" s="77"/>
      <c r="F12" s="14">
        <v>4259</v>
      </c>
      <c r="G12" s="40">
        <f t="shared" si="0"/>
        <v>4259.017</v>
      </c>
      <c r="H12" s="39">
        <f t="shared" si="1"/>
        <v>100.00039915473114</v>
      </c>
      <c r="I12" s="14"/>
      <c r="J12" s="14">
        <f>443.9+3815.117</f>
        <v>4259.017</v>
      </c>
      <c r="K12" s="14"/>
      <c r="L12" s="14"/>
      <c r="M12" s="14"/>
      <c r="N12" s="14"/>
      <c r="O12" s="79"/>
    </row>
    <row r="13" spans="1:15" ht="36" customHeight="1">
      <c r="A13" s="72"/>
      <c r="B13" s="72"/>
      <c r="C13" s="72"/>
      <c r="D13" s="9" t="s">
        <v>36</v>
      </c>
      <c r="E13" s="77"/>
      <c r="F13" s="14">
        <f>450+4050</f>
        <v>4500</v>
      </c>
      <c r="G13" s="14">
        <f>I13+J13+L13+M13+N13</f>
        <v>3020.41537</v>
      </c>
      <c r="H13" s="39">
        <f t="shared" si="1"/>
        <v>67.12034155555556</v>
      </c>
      <c r="I13" s="14">
        <f>2745.43494</f>
        <v>2745.43494</v>
      </c>
      <c r="J13" s="15"/>
      <c r="K13" s="14"/>
      <c r="L13" s="14"/>
      <c r="M13" s="14">
        <f>274.98043</f>
        <v>274.98043</v>
      </c>
      <c r="N13" s="14"/>
      <c r="O13" s="79"/>
    </row>
    <row r="14" spans="1:15" ht="36" customHeight="1">
      <c r="A14" s="72"/>
      <c r="B14" s="72"/>
      <c r="C14" s="72"/>
      <c r="D14" s="9" t="s">
        <v>28</v>
      </c>
      <c r="E14" s="77"/>
      <c r="F14" s="14">
        <f>3000+9630+1070</f>
        <v>13700</v>
      </c>
      <c r="G14" s="14">
        <f>I14+J14+L14+M14+N14</f>
        <v>2984.74</v>
      </c>
      <c r="H14" s="39"/>
      <c r="I14" s="14">
        <v>0</v>
      </c>
      <c r="J14" s="14"/>
      <c r="K14" s="14"/>
      <c r="L14" s="14"/>
      <c r="M14" s="14">
        <f>2984.74</f>
        <v>2984.74</v>
      </c>
      <c r="N14" s="14"/>
      <c r="O14" s="79"/>
    </row>
    <row r="15" spans="1:15" ht="36" customHeight="1">
      <c r="A15" s="72"/>
      <c r="B15" s="72"/>
      <c r="C15" s="72"/>
      <c r="D15" s="9" t="s">
        <v>82</v>
      </c>
      <c r="E15" s="77"/>
      <c r="F15" s="14">
        <f>5715+635</f>
        <v>6350</v>
      </c>
      <c r="G15" s="14">
        <f>I15+J15+L15+M15+N15</f>
        <v>0</v>
      </c>
      <c r="H15" s="39"/>
      <c r="I15" s="14"/>
      <c r="J15" s="14"/>
      <c r="K15" s="14"/>
      <c r="L15" s="14"/>
      <c r="M15" s="14"/>
      <c r="N15" s="14"/>
      <c r="O15" s="79"/>
    </row>
    <row r="16" spans="1:15" ht="36" customHeight="1">
      <c r="A16" s="72"/>
      <c r="B16" s="72"/>
      <c r="C16" s="72"/>
      <c r="D16" s="9" t="s">
        <v>27</v>
      </c>
      <c r="E16" s="77"/>
      <c r="F16" s="14">
        <f>3747.75+416.42</f>
        <v>4164.17</v>
      </c>
      <c r="G16" s="14">
        <f>I16+J16+L16+M16+N16</f>
        <v>0</v>
      </c>
      <c r="H16" s="39"/>
      <c r="I16" s="14"/>
      <c r="J16" s="14"/>
      <c r="K16" s="14"/>
      <c r="L16" s="14"/>
      <c r="M16" s="14"/>
      <c r="N16" s="14"/>
      <c r="O16" s="79"/>
    </row>
    <row r="17" spans="1:15" ht="36" customHeight="1">
      <c r="A17" s="72"/>
      <c r="B17" s="72"/>
      <c r="C17" s="72"/>
      <c r="D17" s="9" t="s">
        <v>79</v>
      </c>
      <c r="E17" s="77"/>
      <c r="F17" s="14">
        <f>8585.22+953.91</f>
        <v>9539.13</v>
      </c>
      <c r="G17" s="14">
        <f>I17+J17+L17+M17+N17</f>
        <v>8814.24</v>
      </c>
      <c r="H17" s="39">
        <f t="shared" si="1"/>
        <v>92.40087932547308</v>
      </c>
      <c r="I17" s="14">
        <f>8099.97</f>
        <v>8099.97</v>
      </c>
      <c r="J17" s="14"/>
      <c r="K17" s="14"/>
      <c r="L17" s="14"/>
      <c r="M17" s="14">
        <f>714.27</f>
        <v>714.27</v>
      </c>
      <c r="N17" s="14"/>
      <c r="O17" s="79"/>
    </row>
    <row r="18" spans="1:15" ht="35.25" customHeight="1">
      <c r="A18" s="72"/>
      <c r="B18" s="72"/>
      <c r="C18" s="72"/>
      <c r="D18" s="8" t="s">
        <v>74</v>
      </c>
      <c r="E18" s="77"/>
      <c r="F18" s="14">
        <v>2500</v>
      </c>
      <c r="G18" s="14">
        <f t="shared" si="0"/>
        <v>2333.4807</v>
      </c>
      <c r="H18" s="39">
        <f t="shared" si="1"/>
        <v>93.339228</v>
      </c>
      <c r="I18" s="14"/>
      <c r="J18" s="14">
        <v>2333.4807</v>
      </c>
      <c r="K18" s="14"/>
      <c r="L18" s="14"/>
      <c r="M18" s="14"/>
      <c r="N18" s="14"/>
      <c r="O18" s="79"/>
    </row>
    <row r="19" spans="1:15" ht="35.25" customHeight="1">
      <c r="A19" s="72"/>
      <c r="B19" s="72"/>
      <c r="C19" s="72"/>
      <c r="D19" s="9" t="s">
        <v>76</v>
      </c>
      <c r="E19" s="77"/>
      <c r="F19" s="14">
        <v>1582.41</v>
      </c>
      <c r="G19" s="14">
        <f t="shared" si="0"/>
        <v>1328.272</v>
      </c>
      <c r="H19" s="39">
        <f t="shared" si="1"/>
        <v>83.9398133227166</v>
      </c>
      <c r="I19" s="14"/>
      <c r="J19" s="14">
        <v>1328.272</v>
      </c>
      <c r="K19" s="14"/>
      <c r="L19" s="14"/>
      <c r="M19" s="14"/>
      <c r="N19" s="14"/>
      <c r="O19" s="79"/>
    </row>
    <row r="20" spans="1:15" ht="47.25" customHeight="1">
      <c r="A20" s="72"/>
      <c r="B20" s="72"/>
      <c r="C20" s="72"/>
      <c r="D20" s="9" t="s">
        <v>77</v>
      </c>
      <c r="E20" s="77"/>
      <c r="F20" s="14">
        <v>417.59</v>
      </c>
      <c r="G20" s="14">
        <f t="shared" si="0"/>
        <v>410.54</v>
      </c>
      <c r="H20" s="39">
        <f t="shared" si="1"/>
        <v>98.3117411815417</v>
      </c>
      <c r="I20" s="14"/>
      <c r="J20" s="14">
        <v>410.54</v>
      </c>
      <c r="K20" s="14"/>
      <c r="L20" s="14"/>
      <c r="M20" s="14"/>
      <c r="N20" s="14"/>
      <c r="O20" s="79"/>
    </row>
    <row r="21" spans="1:15" ht="33" customHeight="1">
      <c r="A21" s="11"/>
      <c r="B21" s="11"/>
      <c r="C21" s="11"/>
      <c r="D21" s="9" t="s">
        <v>83</v>
      </c>
      <c r="E21" s="12"/>
      <c r="F21" s="14">
        <f>4326.57+480.73</f>
        <v>4807.299999999999</v>
      </c>
      <c r="G21" s="14">
        <f t="shared" si="0"/>
        <v>0</v>
      </c>
      <c r="H21" s="39"/>
      <c r="I21" s="14"/>
      <c r="J21" s="14"/>
      <c r="K21" s="14"/>
      <c r="L21" s="14"/>
      <c r="M21" s="14"/>
      <c r="N21" s="14"/>
      <c r="O21" s="41"/>
    </row>
    <row r="22" spans="1:15" ht="24" customHeight="1">
      <c r="A22" s="11"/>
      <c r="B22" s="11"/>
      <c r="C22" s="11"/>
      <c r="D22" s="9" t="s">
        <v>81</v>
      </c>
      <c r="E22" s="12"/>
      <c r="F22" s="14">
        <f>5000+25000</f>
        <v>30000</v>
      </c>
      <c r="G22" s="14">
        <f t="shared" si="0"/>
        <v>0</v>
      </c>
      <c r="H22" s="39"/>
      <c r="I22" s="14"/>
      <c r="J22" s="14"/>
      <c r="K22" s="14"/>
      <c r="L22" s="14"/>
      <c r="M22" s="14"/>
      <c r="N22" s="14"/>
      <c r="O22" s="41"/>
    </row>
    <row r="23" spans="1:15" ht="15.75">
      <c r="A23" s="6"/>
      <c r="B23" s="6" t="s">
        <v>55</v>
      </c>
      <c r="C23" s="6"/>
      <c r="D23" s="6"/>
      <c r="E23" s="10"/>
      <c r="F23" s="42">
        <f>SUM(F8:F22)</f>
        <v>99336.7</v>
      </c>
      <c r="G23" s="42">
        <f>SUM(G8:G22)</f>
        <v>38089.449069999995</v>
      </c>
      <c r="H23" s="42"/>
      <c r="I23" s="42">
        <f>SUM(I8:I22)</f>
        <v>10845.40494</v>
      </c>
      <c r="J23" s="42">
        <f>SUM(J8:J22)</f>
        <v>23270.0537</v>
      </c>
      <c r="K23" s="42">
        <f>SUM(K8:K22)</f>
        <v>0</v>
      </c>
      <c r="L23" s="42">
        <f>SUM(L8:L22)</f>
        <v>0</v>
      </c>
      <c r="M23" s="42">
        <f>SUM(M8:M22)</f>
        <v>3973.99043</v>
      </c>
      <c r="N23" s="42"/>
      <c r="O23" s="42">
        <f>SUM(O8:O22)</f>
        <v>15055.766</v>
      </c>
    </row>
    <row r="24" spans="3:15" ht="23.25" customHeight="1">
      <c r="C24" s="68" t="s">
        <v>194</v>
      </c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ht="15">
      <c r="F25" s="13"/>
    </row>
  </sheetData>
  <sheetProtection/>
  <mergeCells count="19">
    <mergeCell ref="D4:D6"/>
    <mergeCell ref="E4:E6"/>
    <mergeCell ref="N1:O1"/>
    <mergeCell ref="A2:O2"/>
    <mergeCell ref="A4:A6"/>
    <mergeCell ref="F5:F6"/>
    <mergeCell ref="G5:G6"/>
    <mergeCell ref="H5:H6"/>
    <mergeCell ref="I5:N5"/>
    <mergeCell ref="A8:A20"/>
    <mergeCell ref="O4:O6"/>
    <mergeCell ref="F4:N4"/>
    <mergeCell ref="B4:B6"/>
    <mergeCell ref="C24:O24"/>
    <mergeCell ref="E8:E20"/>
    <mergeCell ref="C8:C20"/>
    <mergeCell ref="O8:O20"/>
    <mergeCell ref="B8:B20"/>
    <mergeCell ref="C4:C6"/>
  </mergeCells>
  <printOptions/>
  <pageMargins left="0.7086614173228347" right="0.31496062992125984" top="0.7480314960629921" bottom="0.35433070866141736" header="0.31496062992125984" footer="0.31496062992125984"/>
  <pageSetup fitToHeight="2" fitToWidth="1" horizontalDpi="600" verticalDpi="600" orientation="landscape" paperSize="9" scale="69" r:id="rId1"/>
  <ignoredErrors>
    <ignoredError sqref="O23 K23:L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Пользователь Windows</cp:lastModifiedBy>
  <cp:lastPrinted>2020-01-30T07:14:19Z</cp:lastPrinted>
  <dcterms:created xsi:type="dcterms:W3CDTF">2018-02-22T12:01:13Z</dcterms:created>
  <dcterms:modified xsi:type="dcterms:W3CDTF">2020-02-12T13:04:04Z</dcterms:modified>
  <cp:category/>
  <cp:version/>
  <cp:contentType/>
  <cp:contentStatus/>
</cp:coreProperties>
</file>